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invesq-my.sharepoint.com/personal/pmsadmin_invesq_in/Documents/MIS Files/"/>
    </mc:Choice>
  </mc:AlternateContent>
  <xr:revisionPtr revIDLastSave="16" documentId="13_ncr:1_{00AB6FF2-AB3B-4947-B650-4DE4C44F6235}" xr6:coauthVersionLast="47" xr6:coauthVersionMax="47" xr10:uidLastSave="{2F0FC39B-B312-4C5B-BFA6-71C7C1C365C9}"/>
  <bookViews>
    <workbookView xWindow="-108" yWindow="-108" windowWidth="23256" windowHeight="12456" tabRatio="830" xr2:uid="{00000000-000D-0000-FFFF-FFFF00000000}"/>
  </bookViews>
  <sheets>
    <sheet name="One Year-Fixed Fees" sheetId="7" r:id="rId1"/>
    <sheet name="One Year-Hybrid Fees" sheetId="6" r:id="rId2"/>
    <sheet name="One Year- Variable Fees" sheetId="10" r:id="rId3"/>
    <sheet name="Multi Year- Hybrid Fees" sheetId="15"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0" l="1"/>
  <c r="F26" i="6"/>
  <c r="J26" i="10"/>
  <c r="H26" i="10"/>
  <c r="J26" i="6"/>
  <c r="H26" i="6"/>
  <c r="F26" i="15"/>
  <c r="F25" i="15"/>
  <c r="F13" i="15"/>
  <c r="F14" i="15" s="1"/>
  <c r="F15" i="15" s="1"/>
  <c r="F17" i="15" l="1"/>
  <c r="F20" i="15" l="1"/>
  <c r="F21" i="15" s="1"/>
  <c r="F19" i="15"/>
  <c r="F22" i="15" l="1"/>
  <c r="F24" i="15" s="1"/>
  <c r="F31" i="15" s="1"/>
  <c r="F28" i="15" l="1"/>
  <c r="F29" i="15"/>
  <c r="F30" i="15" s="1"/>
  <c r="F33" i="15" s="1"/>
  <c r="F36" i="15"/>
  <c r="H25" i="15" s="1"/>
  <c r="H13" i="15" l="1"/>
  <c r="F34" i="15"/>
  <c r="H26" i="15"/>
  <c r="H14" i="15" l="1"/>
  <c r="H15" i="15" s="1"/>
  <c r="H17" i="15" l="1"/>
  <c r="H19" i="15" l="1"/>
  <c r="H20" i="15"/>
  <c r="H21" i="15" s="1"/>
  <c r="H22" i="15" l="1"/>
  <c r="H24" i="15" s="1"/>
  <c r="H31" i="15" s="1"/>
  <c r="H28" i="15" l="1"/>
  <c r="H29" i="15"/>
  <c r="H30" i="15" s="1"/>
  <c r="H33" i="15" s="1"/>
  <c r="H36" i="15"/>
  <c r="J25" i="15" s="1"/>
  <c r="H34" i="15" l="1"/>
  <c r="J13" i="15"/>
  <c r="J26" i="15"/>
  <c r="J14" i="15" l="1"/>
  <c r="J15" i="15" s="1"/>
  <c r="J17" i="15" l="1"/>
  <c r="J20" i="15" l="1"/>
  <c r="J19" i="15"/>
  <c r="J21" i="15" l="1"/>
  <c r="J22" i="15"/>
  <c r="J24" i="15" s="1"/>
  <c r="J31" i="15" s="1"/>
  <c r="J28" i="15" l="1"/>
  <c r="J29" i="15"/>
  <c r="J30" i="15" s="1"/>
  <c r="J33" i="15" s="1"/>
  <c r="J36" i="15"/>
  <c r="L25" i="15" s="1"/>
  <c r="L13" i="15" l="1"/>
  <c r="J34" i="15"/>
  <c r="L26" i="15"/>
  <c r="L14" i="15" l="1"/>
  <c r="L15" i="15" s="1"/>
  <c r="L17" i="15" l="1"/>
  <c r="L20" i="15" l="1"/>
  <c r="L19" i="15"/>
  <c r="B26" i="7"/>
  <c r="B27" i="7" s="1"/>
  <c r="B28" i="7" s="1"/>
  <c r="B29" i="7" s="1"/>
  <c r="B30" i="7" s="1"/>
  <c r="B39" i="10"/>
  <c r="B40" i="10" s="1"/>
  <c r="B41" i="10" s="1"/>
  <c r="B42" i="10" s="1"/>
  <c r="B43" i="10" s="1"/>
  <c r="B44" i="10" s="1"/>
  <c r="B45" i="10" s="1"/>
  <c r="B46" i="10" s="1"/>
  <c r="B47" i="10" s="1"/>
  <c r="L21" i="15" l="1"/>
  <c r="L22" i="15" s="1"/>
  <c r="L24" i="15" s="1"/>
  <c r="L31" i="15" s="1"/>
  <c r="J12" i="10"/>
  <c r="J24" i="10" s="1"/>
  <c r="H12" i="10"/>
  <c r="H24" i="10" s="1"/>
  <c r="F12" i="10"/>
  <c r="F24" i="10" s="1"/>
  <c r="B39" i="6"/>
  <c r="B40" i="6" s="1"/>
  <c r="B41" i="6" s="1"/>
  <c r="B42" i="6" s="1"/>
  <c r="B43" i="6" s="1"/>
  <c r="B44" i="6" s="1"/>
  <c r="B45" i="6" s="1"/>
  <c r="B46" i="6" s="1"/>
  <c r="B47" i="6" s="1"/>
  <c r="L29" i="15" l="1"/>
  <c r="L30" i="15" s="1"/>
  <c r="L33" i="15" s="1"/>
  <c r="L28" i="15"/>
  <c r="L36" i="15"/>
  <c r="N25" i="15" s="1"/>
  <c r="F25" i="10"/>
  <c r="J25" i="10"/>
  <c r="H25" i="10"/>
  <c r="H13" i="10"/>
  <c r="H14" i="10" s="1"/>
  <c r="H16" i="10" s="1"/>
  <c r="F13" i="10"/>
  <c r="F14" i="10" s="1"/>
  <c r="F16" i="10" s="1"/>
  <c r="J13" i="10"/>
  <c r="J14" i="10" s="1"/>
  <c r="J16" i="10" s="1"/>
  <c r="N26" i="15" l="1"/>
  <c r="N13" i="15"/>
  <c r="L34" i="15"/>
  <c r="J19" i="10"/>
  <c r="J18" i="10"/>
  <c r="F19" i="10"/>
  <c r="F18" i="10"/>
  <c r="H19" i="10"/>
  <c r="H18" i="10"/>
  <c r="N14" i="15" l="1"/>
  <c r="N15" i="15"/>
  <c r="J20" i="10"/>
  <c r="J21" i="10" s="1"/>
  <c r="J23" i="10" s="1"/>
  <c r="J35" i="10" s="1"/>
  <c r="H20" i="10"/>
  <c r="H21" i="10" s="1"/>
  <c r="H23" i="10" s="1"/>
  <c r="H35" i="10" s="1"/>
  <c r="F20" i="10"/>
  <c r="F21" i="10" s="1"/>
  <c r="F23" i="10" s="1"/>
  <c r="F35" i="10" s="1"/>
  <c r="J10" i="7"/>
  <c r="H10" i="7"/>
  <c r="F10" i="7"/>
  <c r="J12" i="6"/>
  <c r="J13" i="6" s="1"/>
  <c r="H12" i="6"/>
  <c r="H13" i="6" s="1"/>
  <c r="F12" i="6"/>
  <c r="F13" i="6" s="1"/>
  <c r="N17" i="15" l="1"/>
  <c r="J11" i="7"/>
  <c r="J12" i="7" s="1"/>
  <c r="J14" i="7" s="1"/>
  <c r="J24" i="6"/>
  <c r="F24" i="6"/>
  <c r="F25" i="6" s="1"/>
  <c r="H24" i="6"/>
  <c r="H11" i="7"/>
  <c r="H12" i="7" s="1"/>
  <c r="F11" i="7"/>
  <c r="F12" i="7" s="1"/>
  <c r="F14" i="7" s="1"/>
  <c r="F14" i="6"/>
  <c r="H14" i="6"/>
  <c r="J14" i="6"/>
  <c r="N20" i="15" l="1"/>
  <c r="N19" i="15"/>
  <c r="N21" i="15" s="1"/>
  <c r="F16" i="7"/>
  <c r="H25" i="6"/>
  <c r="J25" i="6"/>
  <c r="H28" i="10"/>
  <c r="H29" i="10" s="1"/>
  <c r="H31" i="10" s="1"/>
  <c r="J28" i="10"/>
  <c r="J29" i="10" s="1"/>
  <c r="J31" i="10" s="1"/>
  <c r="F28" i="10"/>
  <c r="F29" i="10" s="1"/>
  <c r="F31" i="10" s="1"/>
  <c r="J17" i="7"/>
  <c r="J16" i="7"/>
  <c r="H14" i="7"/>
  <c r="H16" i="6"/>
  <c r="F16" i="6"/>
  <c r="J16" i="6"/>
  <c r="N22" i="15" l="1"/>
  <c r="N24" i="15" s="1"/>
  <c r="N31" i="15" s="1"/>
  <c r="F19" i="6"/>
  <c r="F18" i="6"/>
  <c r="H32" i="10"/>
  <c r="H34" i="10"/>
  <c r="F32" i="10"/>
  <c r="F34" i="10"/>
  <c r="J32" i="10"/>
  <c r="J34" i="10"/>
  <c r="J19" i="6"/>
  <c r="H19" i="6"/>
  <c r="J18" i="7"/>
  <c r="J19" i="7" s="1"/>
  <c r="J21" i="7" s="1"/>
  <c r="J22" i="7" s="1"/>
  <c r="F17" i="7"/>
  <c r="F18" i="7" s="1"/>
  <c r="F19" i="7" s="1"/>
  <c r="H17" i="7"/>
  <c r="H16" i="7"/>
  <c r="H18" i="7" s="1"/>
  <c r="J18" i="6"/>
  <c r="H18" i="6"/>
  <c r="N28" i="15" l="1"/>
  <c r="N29" i="15"/>
  <c r="N30" i="15" s="1"/>
  <c r="N33" i="15" s="1"/>
  <c r="N34" i="15" s="1"/>
  <c r="N36" i="15"/>
  <c r="F21" i="7"/>
  <c r="F22" i="7" s="1"/>
  <c r="F20" i="6"/>
  <c r="F21" i="6" s="1"/>
  <c r="F23" i="6" s="1"/>
  <c r="F35" i="6" s="1"/>
  <c r="H20" i="6"/>
  <c r="H21" i="6" s="1"/>
  <c r="H23" i="6" s="1"/>
  <c r="J20" i="6"/>
  <c r="J21" i="6" s="1"/>
  <c r="J23" i="6" s="1"/>
  <c r="H19" i="7"/>
  <c r="H21" i="7" s="1"/>
  <c r="H22" i="7" s="1"/>
  <c r="J28" i="6" l="1"/>
  <c r="J29" i="6" s="1"/>
  <c r="J31" i="6" s="1"/>
  <c r="J35" i="6"/>
  <c r="H28" i="6"/>
  <c r="H29" i="6" s="1"/>
  <c r="H31" i="6" s="1"/>
  <c r="H35" i="6"/>
  <c r="F28" i="6"/>
  <c r="F29" i="6" s="1"/>
  <c r="H34" i="6" l="1"/>
  <c r="H32" i="6"/>
  <c r="J32" i="6"/>
  <c r="J34" i="6"/>
  <c r="F31" i="6"/>
  <c r="F34" i="6" s="1"/>
  <c r="F32" i="6" l="1"/>
</calcChain>
</file>

<file path=xl/sharedStrings.xml><?xml version="1.0" encoding="utf-8"?>
<sst xmlns="http://schemas.openxmlformats.org/spreadsheetml/2006/main" count="297" uniqueCount="120">
  <si>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</si>
  <si>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</si>
  <si>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</si>
  <si>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</si>
  <si>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</si>
  <si>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</si>
  <si>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</si>
  <si>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</si>
  <si>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</si>
  <si>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</si>
  <si>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</si>
  <si>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</si>
  <si>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</si>
  <si>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</si>
  <si>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</si>
  <si>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</si>
  <si>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</si>
  <si>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</si>
  <si>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</si>
  <si>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</si>
  <si>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</si>
  <si>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</si>
  <si>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</si>
  <si>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</si>
  <si>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</si>
  <si>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</si>
  <si>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</si>
  <si>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</si>
  <si>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</si>
  <si>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</si>
  <si>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</si>
  <si>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</si>
  <si>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</si>
  <si>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</si>
  <si>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</si>
  <si>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</si>
  <si>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</si>
  <si>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</si>
  <si>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</si>
  <si>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</si>
  <si>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</si>
  <si>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</si>
  <si>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</si>
  <si>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</si>
  <si>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</si>
  <si>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</si>
  <si>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</si>
  <si>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</si>
  <si>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</si>
  <si>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</si>
  <si>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</si>
  <si>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</si>
  <si>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</si>
  <si>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</si>
  <si>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</si>
  <si>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</si>
  <si>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</si>
  <si>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</si>
  <si>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</si>
  <si>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</si>
  <si>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</si>
  <si>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</si>
  <si>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</si>
  <si>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</si>
  <si>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</si>
  <si>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</si>
  <si>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</si>
  <si>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</si>
  <si>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</si>
  <si>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</si>
  <si>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</si>
  <si>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</si>
  <si>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</si>
  <si>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</si>
  <si>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</si>
  <si>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</si>
  <si>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</si>
  <si>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</si>
  <si>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</si>
  <si>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</si>
  <si>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</si>
  <si>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</si>
  <si>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</si>
  <si>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</si>
  <si>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</si>
  <si>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</si>
  <si>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</si>
  <si>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</si>
  <si>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</si>
  <si>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</si>
  <si>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</si>
  <si>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</si>
  <si>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</si>
  <si>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</si>
  <si>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</si>
  <si>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</si>
  <si>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</si>
  <si>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</si>
  <si>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</si>
  <si>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</si>
  <si>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</si>
  <si>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</si>
  <si>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</si>
  <si>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</si>
  <si>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</si>
  <si>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</si>
  <si>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</si>
  <si>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</si>
  <si>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</si>
  <si>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</si>
  <si>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</si>
  <si>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</si>
  <si>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</si>
  <si>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</si>
  <si>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</si>
  <si>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</si>
  <si>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vii = (iv  + vi) x b</t>
  </si>
  <si>
    <t>xvii = ix + xiv</t>
  </si>
  <si>
    <t>xviii = ((xvii - i) / i) %</t>
  </si>
  <si>
    <t>xix = Max (ix ,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</si>
</sst>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_ ;[Red]\-#,##0.00\ "/>
    <numFmt numFmtId="165" formatCode="#,##0_ ;[Red]\-#,##0\ "/>
    <numFmt numFmtId="166" formatCode="#,##0.0_ ;[Red]\-#,##0.0\ "/>
    <numFmt numFmtId="167"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sz val="11"/>
      <color rgb="FFFF0000"/>
      <name val="Calibri"/>
      <family val="2"/>
      <scheme val="minor"/>
    </font>
    <font>
      <sz val="11"/>
      <color rgb="FFFF0000"/>
      <name val="Calibri"/>
      <family val="2"/>
    </font>
  </fonts>
  <fills count="5">
    <fill>
      <patternFill patternType="none"/>
    </fill>
    <fill>
      <patternFill patternType="gray125"/>
    </fill>
    <fill>
      <patternFill patternType="solid">
        <fgColor rgb="FFD8D8D8"/>
        <bgColor rgb="FFD8D8D8"/>
      </patternFill>
    </fill>
    <fill>
      <patternFill patternType="solid">
        <fgColor theme="0"/>
        <bgColor rgb="FFD8D8D8"/>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1">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7"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xf>
    <xf numFmtId="0" fontId="0" fillId="0" borderId="11" xfId="0" applyBorder="1" applyAlignment="1">
      <alignment horizontal="center" vertical="center" wrapText="1"/>
    </xf>
    <xf numFmtId="0" fontId="0" fillId="0" borderId="11" xfId="0" applyBorder="1" applyAlignment="1">
      <alignment horizontal="left" vertical="center" wrapText="1"/>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5"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3" fillId="0" borderId="19"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6" xfId="0" applyFont="1" applyBorder="1" applyAlignment="1">
      <alignment vertical="center"/>
    </xf>
    <xf numFmtId="0" fontId="2" fillId="0" borderId="28"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29" xfId="0" applyBorder="1" applyAlignment="1">
      <alignment vertical="center" wrapText="1"/>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9" fontId="2" fillId="0" borderId="30" xfId="0" applyNumberFormat="1" applyFont="1" applyBorder="1" applyAlignment="1">
      <alignment horizontal="left" vertical="center"/>
    </xf>
    <xf numFmtId="0" fontId="5" fillId="0" borderId="34" xfId="0" applyFont="1" applyBorder="1" applyAlignment="1">
      <alignment horizontal="right" vertical="center"/>
    </xf>
    <xf numFmtId="9" fontId="5" fillId="2" borderId="35" xfId="0" applyNumberFormat="1" applyFont="1" applyFill="1" applyBorder="1" applyAlignment="1">
      <alignment horizontal="left" vertical="center"/>
    </xf>
    <xf numFmtId="0" fontId="5" fillId="0" borderId="36" xfId="0" applyFont="1" applyBorder="1" applyAlignment="1">
      <alignment horizontal="right" vertical="center"/>
    </xf>
    <xf numFmtId="9" fontId="5" fillId="2" borderId="36" xfId="0" applyNumberFormat="1" applyFont="1" applyFill="1" applyBorder="1" applyAlignment="1">
      <alignment horizontal="left" vertical="center"/>
    </xf>
    <xf numFmtId="10" fontId="0" fillId="4" borderId="1" xfId="0" applyNumberForma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0" xfId="0" applyFont="1" applyBorder="1" applyAlignment="1">
      <alignment vertical="center"/>
    </xf>
    <xf numFmtId="0" fontId="5" fillId="0" borderId="20" xfId="0" applyFont="1" applyBorder="1" applyAlignment="1">
      <alignment vertical="center" wrapText="1"/>
    </xf>
    <xf numFmtId="0" fontId="3" fillId="0" borderId="20" xfId="0" applyFont="1" applyBorder="1" applyAlignment="1">
      <alignment horizontal="center" vertical="center" wrapText="1"/>
    </xf>
    <xf numFmtId="0" fontId="3" fillId="0" borderId="20" xfId="0" applyFont="1" applyBorder="1" applyAlignment="1">
      <alignment vertical="center" wrapText="1"/>
    </xf>
    <xf numFmtId="0" fontId="3" fillId="0" borderId="20" xfId="0" applyFont="1" applyBorder="1" applyAlignment="1">
      <alignment vertical="center"/>
    </xf>
    <xf numFmtId="9" fontId="5" fillId="2" borderId="42" xfId="0" applyNumberFormat="1" applyFont="1" applyFill="1" applyBorder="1" applyAlignment="1">
      <alignment horizontal="left" vertical="center"/>
    </xf>
    <xf numFmtId="0" fontId="0" fillId="0" borderId="38" xfId="0" applyBorder="1"/>
    <xf numFmtId="0" fontId="3" fillId="0" borderId="38" xfId="0" applyFont="1" applyBorder="1" applyAlignment="1">
      <alignment vertical="center"/>
    </xf>
    <xf numFmtId="165" fontId="3" fillId="0" borderId="38" xfId="0" applyNumberFormat="1" applyFont="1" applyBorder="1" applyAlignment="1">
      <alignment vertical="center"/>
    </xf>
    <xf numFmtId="164" fontId="3" fillId="0" borderId="38" xfId="0" applyNumberFormat="1" applyFont="1" applyBorder="1" applyAlignment="1">
      <alignment vertical="center"/>
    </xf>
    <xf numFmtId="10" fontId="3" fillId="0" borderId="38" xfId="0" applyNumberFormat="1" applyFont="1" applyBorder="1" applyAlignment="1">
      <alignment vertical="center"/>
    </xf>
    <xf numFmtId="0" fontId="0" fillId="0" borderId="37"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28" xfId="0" applyFont="1" applyBorder="1" applyAlignment="1">
      <alignment horizontal="left" vertical="center" wrapText="1"/>
    </xf>
    <xf numFmtId="0" fontId="2" fillId="0" borderId="5" xfId="0" applyFont="1" applyBorder="1" applyAlignment="1">
      <alignment horizontal="left" vertical="center" wrapText="1"/>
    </xf>
    <xf numFmtId="0" fontId="2" fillId="0" borderId="29"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165" fontId="0" fillId="0" borderId="1" xfId="0" applyNumberFormat="1" applyBorder="1" applyAlignment="1">
      <alignment horizontal="right" vertical="center"/>
    </xf>
    <xf numFmtId="165" fontId="0" fillId="0" borderId="12" xfId="0" applyNumberFormat="1" applyBorder="1" applyAlignment="1">
      <alignment horizontal="right"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10" fontId="0" fillId="0" borderId="1" xfId="2" applyNumberFormat="1" applyFont="1" applyBorder="1" applyAlignment="1">
      <alignment horizontal="right" vertical="center"/>
    </xf>
    <xf numFmtId="10" fontId="0" fillId="0" borderId="12" xfId="2" applyNumberFormat="1" applyFont="1" applyBorder="1" applyAlignment="1">
      <alignment horizontal="right" vertical="center"/>
    </xf>
    <xf numFmtId="43" fontId="0" fillId="0" borderId="1" xfId="1" applyFont="1" applyBorder="1" applyAlignment="1">
      <alignment horizontal="right" vertical="center"/>
    </xf>
    <xf numFmtId="43" fontId="0" fillId="0" borderId="12" xfId="1" applyFont="1" applyBorder="1" applyAlignment="1">
      <alignment horizontal="right" vertical="center"/>
    </xf>
    <xf numFmtId="164" fontId="0" fillId="0" borderId="1" xfId="0" applyNumberFormat="1" applyBorder="1" applyAlignment="1">
      <alignment horizontal="right" vertical="center"/>
    </xf>
    <xf numFmtId="164" fontId="0" fillId="0" borderId="12" xfId="0" applyNumberFormat="1" applyBorder="1" applyAlignment="1">
      <alignment horizontal="right"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0" fillId="0" borderId="8"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xf numFmtId="0" fontId="4" fillId="0" borderId="2" xfId="0" applyFont="1" applyBorder="1"/>
    <xf numFmtId="165" fontId="3"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10"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1" xfId="0" applyNumberFormat="1" applyFont="1" applyBorder="1"/>
    <xf numFmtId="165" fontId="0" fillId="0" borderId="2" xfId="0" applyNumberFormat="1" applyBorder="1" applyAlignment="1">
      <alignment horizontal="right" vertical="center"/>
    </xf>
    <xf numFmtId="4" fontId="6" fillId="0" borderId="2" xfId="0" applyNumberFormat="1" applyFont="1" applyBorder="1" applyAlignment="1">
      <alignment horizontal="right" vertical="center"/>
    </xf>
    <xf numFmtId="4" fontId="6" fillId="0" borderId="3" xfId="0" applyNumberFormat="1" applyFont="1" applyBorder="1" applyAlignment="1">
      <alignment horizontal="right" vertical="center"/>
    </xf>
    <xf numFmtId="4" fontId="6" fillId="0" borderId="44"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4" xfId="0" applyFont="1" applyBorder="1" applyAlignment="1">
      <alignment horizontal="center" vertical="center"/>
    </xf>
    <xf numFmtId="164" fontId="0" fillId="0" borderId="2" xfId="0" applyNumberFormat="1" applyBorder="1" applyAlignment="1">
      <alignment horizontal="right" vertical="center"/>
    </xf>
    <xf numFmtId="0" fontId="5" fillId="0" borderId="1" xfId="0" applyFont="1" applyBorder="1" applyAlignment="1">
      <alignment horizontal="center" vertical="center" wrapText="1"/>
    </xf>
    <xf numFmtId="0" fontId="5" fillId="0" borderId="25" xfId="0" applyFont="1" applyBorder="1" applyAlignment="1">
      <alignment horizontal="center" vertical="center"/>
    </xf>
    <xf numFmtId="0" fontId="4" fillId="0" borderId="27" xfId="0" applyFont="1" applyBorder="1"/>
    <xf numFmtId="0" fontId="4" fillId="0" borderId="41" xfId="0" applyFont="1" applyBorder="1"/>
    <xf numFmtId="165" fontId="3" fillId="0" borderId="6" xfId="0" applyNumberFormat="1" applyFont="1" applyBorder="1" applyAlignment="1">
      <alignment horizontal="right" vertical="center"/>
    </xf>
    <xf numFmtId="0" fontId="4" fillId="0" borderId="6" xfId="0" applyFont="1" applyBorder="1"/>
    <xf numFmtId="0" fontId="4" fillId="0" borderId="43" xfId="0" applyFont="1" applyBorder="1"/>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tabSelected="1" topLeftCell="A8" zoomScaleNormal="100" workbookViewId="0">
      <selection activeCell="F11" sqref="F11:G11"/>
    </sheetView>
  </sheetViews>
  <sheetFormatPr defaultColWidth="8.77734375" defaultRowHeight="14.4" x14ac:dyDescent="0.3"/>
  <cols>
    <col min="1" max="1" width="8.77734375" style="2"/>
    <col min="2" max="2" width="5.44140625" style="42" customWidth="1"/>
    <col min="3" max="3" width="48" style="1" customWidth="1"/>
    <col min="4" max="4" width="4.5546875" style="3" customWidth="1"/>
    <col min="5" max="5" width="18.44140625" style="1" customWidth="1"/>
    <col min="6" max="6" width="8.44140625" style="2" customWidth="1"/>
    <col min="7" max="7" width="5.77734375" style="2" customWidth="1"/>
    <col min="8" max="8" width="8.44140625" style="2" customWidth="1"/>
    <col min="9" max="9" width="5.21875" style="2" customWidth="1"/>
    <col min="10" max="10" width="10.77734375" style="2" customWidth="1"/>
    <col min="11" max="11" width="3.5546875" style="2" customWidth="1"/>
    <col min="12" max="16384" width="8.77734375" style="2"/>
  </cols>
  <sheetData>
    <row r="1" spans="3:11" ht="15" thickBot="1" x14ac:dyDescent="0.35"/>
    <row r="2" spans="3:11" x14ac:dyDescent="0.3">
      <c r="C2" s="28" t="s">
        <v>0</v>
      </c>
      <c r="D2" s="29"/>
      <c r="E2" s="30"/>
      <c r="F2" s="76"/>
      <c r="G2" s="77"/>
      <c r="H2" s="77"/>
      <c r="I2" s="77"/>
      <c r="J2" s="77"/>
      <c r="K2" s="78"/>
    </row>
    <row r="3" spans="3:11" x14ac:dyDescent="0.3">
      <c r="C3" s="31" t="s">
        <v>2</v>
      </c>
      <c r="D3" s="6" t="s">
        <v>15</v>
      </c>
      <c r="E3" s="7">
        <v>5000000</v>
      </c>
      <c r="F3" s="79"/>
      <c r="G3" s="80"/>
      <c r="H3" s="80"/>
      <c r="I3" s="80"/>
      <c r="J3" s="80"/>
      <c r="K3" s="81"/>
    </row>
    <row r="4" spans="3:11" x14ac:dyDescent="0.3">
      <c r="C4" s="31" t="s">
        <v>1</v>
      </c>
      <c r="D4" s="6" t="s">
        <v>16</v>
      </c>
      <c r="E4" s="8">
        <v>2.5000000000000001E-2</v>
      </c>
      <c r="F4" s="79"/>
      <c r="G4" s="80"/>
      <c r="H4" s="80"/>
      <c r="I4" s="80"/>
      <c r="J4" s="80"/>
      <c r="K4" s="81"/>
    </row>
    <row r="5" spans="3:11" x14ac:dyDescent="0.3">
      <c r="C5" s="31" t="s">
        <v>38</v>
      </c>
      <c r="D5" s="6" t="s">
        <v>17</v>
      </c>
      <c r="E5" s="8">
        <v>5.0000000000000001E-3</v>
      </c>
      <c r="F5" s="79"/>
      <c r="G5" s="80"/>
      <c r="H5" s="80"/>
      <c r="I5" s="80"/>
      <c r="J5" s="80"/>
      <c r="K5" s="81"/>
    </row>
    <row r="6" spans="3:11" x14ac:dyDescent="0.3">
      <c r="C6" s="31" t="s">
        <v>56</v>
      </c>
      <c r="D6" s="6" t="s">
        <v>41</v>
      </c>
      <c r="E6" s="8">
        <v>2E-3</v>
      </c>
      <c r="F6" s="79"/>
      <c r="G6" s="80"/>
      <c r="H6" s="80"/>
      <c r="I6" s="80"/>
      <c r="J6" s="80"/>
      <c r="K6" s="81"/>
    </row>
    <row r="7" spans="3:11" ht="15" thickBot="1" x14ac:dyDescent="0.35">
      <c r="C7" s="31"/>
      <c r="D7" s="6"/>
      <c r="E7" s="5"/>
      <c r="F7" s="82"/>
      <c r="G7" s="83"/>
      <c r="H7" s="83"/>
      <c r="I7" s="83"/>
      <c r="J7" s="83"/>
      <c r="K7" s="84"/>
    </row>
    <row r="8" spans="3:11" ht="15" thickBot="1" x14ac:dyDescent="0.35">
      <c r="C8" s="106" t="s">
        <v>36</v>
      </c>
      <c r="D8" s="107"/>
      <c r="E8" s="108"/>
      <c r="F8" s="109" t="s">
        <v>12</v>
      </c>
      <c r="G8" s="110"/>
      <c r="H8" s="109" t="s">
        <v>13</v>
      </c>
      <c r="I8" s="110"/>
      <c r="J8" s="109" t="s">
        <v>14</v>
      </c>
      <c r="K8" s="110"/>
    </row>
    <row r="9" spans="3:11" x14ac:dyDescent="0.3">
      <c r="C9" s="106"/>
      <c r="D9" s="107"/>
      <c r="E9" s="107"/>
      <c r="F9" s="55" t="s">
        <v>3</v>
      </c>
      <c r="G9" s="56">
        <v>0.25</v>
      </c>
      <c r="H9" s="55" t="s">
        <v>4</v>
      </c>
      <c r="I9" s="56">
        <v>-0.25</v>
      </c>
      <c r="J9" s="55" t="s">
        <v>5</v>
      </c>
      <c r="K9" s="57">
        <v>0</v>
      </c>
    </row>
    <row r="10" spans="3:11" x14ac:dyDescent="0.3">
      <c r="C10" s="31" t="s">
        <v>11</v>
      </c>
      <c r="D10" s="6" t="s">
        <v>19</v>
      </c>
      <c r="E10" s="11" t="s">
        <v>29</v>
      </c>
      <c r="F10" s="95">
        <f>+$E$3</f>
        <v>5000000</v>
      </c>
      <c r="G10" s="95"/>
      <c r="H10" s="95">
        <f>+$E$3</f>
        <v>5000000</v>
      </c>
      <c r="I10" s="95"/>
      <c r="J10" s="95">
        <f>+$E$3</f>
        <v>5000000</v>
      </c>
      <c r="K10" s="96"/>
    </row>
    <row r="11" spans="3:11" x14ac:dyDescent="0.3">
      <c r="C11" s="31" t="s">
        <v>33</v>
      </c>
      <c r="D11" s="6" t="s">
        <v>20</v>
      </c>
      <c r="E11" s="11" t="s">
        <v>30</v>
      </c>
      <c r="F11" s="95">
        <f>F10*G9</f>
        <v>1250000</v>
      </c>
      <c r="G11" s="95"/>
      <c r="H11" s="95">
        <f>H10*I9</f>
        <v>-1250000</v>
      </c>
      <c r="I11" s="95"/>
      <c r="J11" s="102">
        <f>J10*K9</f>
        <v>0</v>
      </c>
      <c r="K11" s="103"/>
    </row>
    <row r="12" spans="3:11" x14ac:dyDescent="0.3">
      <c r="C12" s="31" t="s">
        <v>7</v>
      </c>
      <c r="D12" s="6" t="s">
        <v>21</v>
      </c>
      <c r="E12" s="11" t="s">
        <v>31</v>
      </c>
      <c r="F12" s="95">
        <f>F10+F11</f>
        <v>6250000</v>
      </c>
      <c r="G12" s="95"/>
      <c r="H12" s="95">
        <f>H10+H11</f>
        <v>3750000</v>
      </c>
      <c r="I12" s="95"/>
      <c r="J12" s="95">
        <f>J10+J11</f>
        <v>5000000</v>
      </c>
      <c r="K12" s="96"/>
    </row>
    <row r="13" spans="3:11" x14ac:dyDescent="0.3">
      <c r="C13" s="97"/>
      <c r="D13" s="98"/>
      <c r="E13" s="98"/>
      <c r="F13" s="98"/>
      <c r="G13" s="98"/>
      <c r="H13" s="98"/>
      <c r="I13" s="98"/>
      <c r="J13" s="98"/>
      <c r="K13" s="99"/>
    </row>
    <row r="14" spans="3:11" x14ac:dyDescent="0.3">
      <c r="C14" s="31" t="s">
        <v>63</v>
      </c>
      <c r="D14" s="6" t="s">
        <v>22</v>
      </c>
      <c r="E14" s="11" t="s">
        <v>32</v>
      </c>
      <c r="F14" s="104">
        <f>(F10+F12)/2</f>
        <v>5625000</v>
      </c>
      <c r="G14" s="104"/>
      <c r="H14" s="104">
        <f>(H10+H12)/2</f>
        <v>4375000</v>
      </c>
      <c r="I14" s="104"/>
      <c r="J14" s="104">
        <f>(J10+J12)/2</f>
        <v>5000000</v>
      </c>
      <c r="K14" s="105"/>
    </row>
    <row r="15" spans="3:11" x14ac:dyDescent="0.3">
      <c r="C15" s="97"/>
      <c r="D15" s="98"/>
      <c r="E15" s="98"/>
      <c r="F15" s="98"/>
      <c r="G15" s="98"/>
      <c r="H15" s="98"/>
      <c r="I15" s="98"/>
      <c r="J15" s="98"/>
      <c r="K15" s="99"/>
    </row>
    <row r="16" spans="3:11" x14ac:dyDescent="0.3">
      <c r="C16" s="31" t="s">
        <v>34</v>
      </c>
      <c r="D16" s="6" t="s">
        <v>23</v>
      </c>
      <c r="E16" s="11" t="s">
        <v>55</v>
      </c>
      <c r="F16" s="95">
        <f>+F14*-$E$5</f>
        <v>-28125</v>
      </c>
      <c r="G16" s="95"/>
      <c r="H16" s="95">
        <f>+H14*-$E$5</f>
        <v>-21875</v>
      </c>
      <c r="I16" s="95"/>
      <c r="J16" s="95">
        <f>+J14*-$E$5</f>
        <v>-25000</v>
      </c>
      <c r="K16" s="96"/>
    </row>
    <row r="17" spans="2:11" x14ac:dyDescent="0.3">
      <c r="C17" s="31" t="s">
        <v>56</v>
      </c>
      <c r="D17" s="6" t="s">
        <v>24</v>
      </c>
      <c r="E17" s="11" t="s">
        <v>57</v>
      </c>
      <c r="F17" s="95">
        <f>+F14*-$E$6</f>
        <v>-11250</v>
      </c>
      <c r="G17" s="95"/>
      <c r="H17" s="95">
        <f>+H14*-$E$6</f>
        <v>-8750</v>
      </c>
      <c r="I17" s="95"/>
      <c r="J17" s="95">
        <f>+J14*-$E$6</f>
        <v>-10000</v>
      </c>
      <c r="K17" s="96"/>
    </row>
    <row r="18" spans="2:11" x14ac:dyDescent="0.3">
      <c r="C18" s="31" t="s">
        <v>35</v>
      </c>
      <c r="D18" s="6" t="s">
        <v>25</v>
      </c>
      <c r="E18" s="5" t="s">
        <v>58</v>
      </c>
      <c r="F18" s="95">
        <f>+(F14+F16+F17)*-$E$4</f>
        <v>-139640.625</v>
      </c>
      <c r="G18" s="95"/>
      <c r="H18" s="95">
        <f>+(H14+H16+H17)*-$E$4</f>
        <v>-108609.375</v>
      </c>
      <c r="I18" s="95"/>
      <c r="J18" s="95">
        <f>+(J14+J16+J17)*-$E$4</f>
        <v>-124125</v>
      </c>
      <c r="K18" s="96"/>
    </row>
    <row r="19" spans="2:11" x14ac:dyDescent="0.3">
      <c r="C19" s="31" t="s">
        <v>8</v>
      </c>
      <c r="D19" s="6" t="s">
        <v>26</v>
      </c>
      <c r="E19" s="5" t="s">
        <v>59</v>
      </c>
      <c r="F19" s="95">
        <f>+F16+F18+F17</f>
        <v>-179015.625</v>
      </c>
      <c r="G19" s="95"/>
      <c r="H19" s="95">
        <f>+H16+H18+H17</f>
        <v>-139234.375</v>
      </c>
      <c r="I19" s="95"/>
      <c r="J19" s="95">
        <f>+J16+J18+J17</f>
        <v>-159125</v>
      </c>
      <c r="K19" s="96"/>
    </row>
    <row r="20" spans="2:11" x14ac:dyDescent="0.3">
      <c r="C20" s="97"/>
      <c r="D20" s="98"/>
      <c r="E20" s="98"/>
      <c r="F20" s="98"/>
      <c r="G20" s="98"/>
      <c r="H20" s="98"/>
      <c r="I20" s="98"/>
      <c r="J20" s="98"/>
      <c r="K20" s="99"/>
    </row>
    <row r="21" spans="2:11" x14ac:dyDescent="0.3">
      <c r="C21" s="31" t="s">
        <v>9</v>
      </c>
      <c r="D21" s="6" t="s">
        <v>27</v>
      </c>
      <c r="E21" s="5" t="s">
        <v>66</v>
      </c>
      <c r="F21" s="95">
        <f>F12+F19</f>
        <v>6070984.375</v>
      </c>
      <c r="G21" s="95"/>
      <c r="H21" s="95">
        <f>H12+H19</f>
        <v>3610765.625</v>
      </c>
      <c r="I21" s="95"/>
      <c r="J21" s="95">
        <f>J12+J19</f>
        <v>4840875</v>
      </c>
      <c r="K21" s="96"/>
    </row>
    <row r="22" spans="2:11" x14ac:dyDescent="0.3">
      <c r="C22" s="31" t="s">
        <v>10</v>
      </c>
      <c r="D22" s="6" t="s">
        <v>28</v>
      </c>
      <c r="E22" s="5" t="s">
        <v>67</v>
      </c>
      <c r="F22" s="100">
        <f>+F21/F10-1</f>
        <v>0.21419687500000006</v>
      </c>
      <c r="G22" s="100"/>
      <c r="H22" s="100">
        <f>+H21/H10-1</f>
        <v>-0.27784687500000005</v>
      </c>
      <c r="I22" s="100"/>
      <c r="J22" s="100">
        <f>+J21/J10-1</f>
        <v>-3.1824999999999992E-2</v>
      </c>
      <c r="K22" s="101"/>
    </row>
    <row r="23" spans="2:11" x14ac:dyDescent="0.3">
      <c r="C23" s="31"/>
      <c r="D23" s="6"/>
      <c r="E23" s="5"/>
      <c r="F23" s="12"/>
      <c r="G23" s="12"/>
      <c r="H23" s="12"/>
      <c r="I23" s="12"/>
      <c r="J23" s="12"/>
      <c r="K23" s="32"/>
    </row>
    <row r="24" spans="2:11" ht="15" thickBot="1" x14ac:dyDescent="0.35">
      <c r="B24" s="45"/>
      <c r="C24" s="89" t="s">
        <v>87</v>
      </c>
      <c r="D24" s="90"/>
      <c r="E24" s="90"/>
      <c r="F24" s="90"/>
      <c r="G24" s="90"/>
      <c r="H24" s="90"/>
      <c r="I24" s="90"/>
      <c r="J24" s="90"/>
      <c r="K24" s="91"/>
    </row>
    <row r="25" spans="2:11" s="4" customFormat="1" ht="41.25" customHeight="1" thickBot="1" x14ac:dyDescent="0.35">
      <c r="B25" s="46">
        <v>1</v>
      </c>
      <c r="C25" s="86" t="s">
        <v>115</v>
      </c>
      <c r="D25" s="87"/>
      <c r="E25" s="87"/>
      <c r="F25" s="87"/>
      <c r="G25" s="87"/>
      <c r="H25" s="87"/>
      <c r="I25" s="87"/>
      <c r="J25" s="87"/>
      <c r="K25" s="88"/>
    </row>
    <row r="26" spans="2:11" s="4" customFormat="1" ht="37.5" customHeight="1" thickBot="1" x14ac:dyDescent="0.35">
      <c r="B26" s="46">
        <f t="shared" ref="B26:B30" si="0">+B25+1</f>
        <v>2</v>
      </c>
      <c r="C26" s="86" t="s">
        <v>61</v>
      </c>
      <c r="D26" s="87"/>
      <c r="E26" s="87"/>
      <c r="F26" s="87"/>
      <c r="G26" s="87"/>
      <c r="H26" s="87"/>
      <c r="I26" s="87"/>
      <c r="J26" s="87"/>
      <c r="K26" s="88"/>
    </row>
    <row r="27" spans="2:11" s="4" customFormat="1" ht="33.75" customHeight="1" thickBot="1" x14ac:dyDescent="0.35">
      <c r="B27" s="46">
        <f t="shared" si="0"/>
        <v>3</v>
      </c>
      <c r="C27" s="86" t="s">
        <v>60</v>
      </c>
      <c r="D27" s="87"/>
      <c r="E27" s="87"/>
      <c r="F27" s="87"/>
      <c r="G27" s="87"/>
      <c r="H27" s="87"/>
      <c r="I27" s="87"/>
      <c r="J27" s="87"/>
      <c r="K27" s="88"/>
    </row>
    <row r="28" spans="2:11" s="4" customFormat="1" ht="29.25" customHeight="1" thickBot="1" x14ac:dyDescent="0.35">
      <c r="B28" s="46">
        <f t="shared" si="0"/>
        <v>4</v>
      </c>
      <c r="C28" s="92" t="s">
        <v>37</v>
      </c>
      <c r="D28" s="93"/>
      <c r="E28" s="93"/>
      <c r="F28" s="93"/>
      <c r="G28" s="93"/>
      <c r="H28" s="93"/>
      <c r="I28" s="93"/>
      <c r="J28" s="93"/>
      <c r="K28" s="94"/>
    </row>
    <row r="29" spans="2:11" s="4" customFormat="1" ht="33.75" customHeight="1" thickBot="1" x14ac:dyDescent="0.35">
      <c r="B29" s="46">
        <f t="shared" si="0"/>
        <v>5</v>
      </c>
      <c r="C29" s="86" t="s">
        <v>62</v>
      </c>
      <c r="D29" s="87"/>
      <c r="E29" s="87"/>
      <c r="F29" s="87"/>
      <c r="G29" s="87"/>
      <c r="H29" s="87"/>
      <c r="I29" s="87"/>
      <c r="J29" s="87"/>
      <c r="K29" s="88"/>
    </row>
    <row r="30" spans="2:11" s="4" customFormat="1" ht="15" thickBot="1" x14ac:dyDescent="0.35">
      <c r="B30" s="46">
        <f t="shared" si="0"/>
        <v>6</v>
      </c>
      <c r="C30" s="86" t="s">
        <v>51</v>
      </c>
      <c r="D30" s="87"/>
      <c r="E30" s="87"/>
      <c r="F30" s="87"/>
      <c r="G30" s="87"/>
      <c r="H30" s="87"/>
      <c r="I30" s="87"/>
      <c r="J30" s="87"/>
      <c r="K30" s="88"/>
    </row>
    <row r="31" spans="2:11" s="4" customFormat="1" ht="34.5" customHeight="1" x14ac:dyDescent="0.3">
      <c r="B31" s="64"/>
      <c r="C31" s="85"/>
      <c r="D31" s="85"/>
      <c r="E31" s="85"/>
      <c r="F31" s="85"/>
      <c r="G31" s="85"/>
      <c r="H31" s="85"/>
      <c r="I31" s="85"/>
      <c r="J31" s="85"/>
      <c r="K31" s="85"/>
    </row>
    <row r="32" spans="2:11" ht="28.5" customHeight="1" x14ac:dyDescent="0.3">
      <c r="B32" s="64"/>
      <c r="C32" s="85"/>
      <c r="D32" s="85"/>
      <c r="E32" s="85"/>
      <c r="F32" s="85"/>
      <c r="G32" s="85"/>
      <c r="H32" s="85"/>
      <c r="I32" s="85"/>
      <c r="J32" s="85"/>
      <c r="K32" s="85"/>
    </row>
  </sheetData>
  <mergeCells count="47">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J21:K21"/>
    <mergeCell ref="F22:G22"/>
    <mergeCell ref="H22:I22"/>
    <mergeCell ref="J22:K22"/>
    <mergeCell ref="F18:G18"/>
    <mergeCell ref="H18:I18"/>
    <mergeCell ref="J18:K18"/>
    <mergeCell ref="F19:G19"/>
    <mergeCell ref="H19:I19"/>
    <mergeCell ref="J19:K19"/>
    <mergeCell ref="F2:K7"/>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topLeftCell="A19" zoomScaleNormal="100" workbookViewId="0">
      <selection activeCell="J26" sqref="J26:K26"/>
    </sheetView>
  </sheetViews>
  <sheetFormatPr defaultColWidth="8.77734375" defaultRowHeight="14.4" x14ac:dyDescent="0.3"/>
  <cols>
    <col min="1" max="1" width="8.77734375" style="2"/>
    <col min="2" max="2" width="5.44140625" style="42" customWidth="1"/>
    <col min="3" max="3" width="53.44140625" style="1" bestFit="1" customWidth="1"/>
    <col min="4" max="4" width="3.21875" style="3" bestFit="1" customWidth="1"/>
    <col min="5" max="5" width="25.77734375" style="1" customWidth="1"/>
    <col min="6" max="6" width="10.44140625" style="2" bestFit="1" customWidth="1"/>
    <col min="7" max="7" width="4.44140625" style="2" bestFit="1" customWidth="1"/>
    <col min="8" max="8" width="10.44140625" style="2" customWidth="1"/>
    <col min="9" max="9" width="11.5546875" style="2" customWidth="1"/>
    <col min="10" max="10" width="12.21875" style="2" customWidth="1"/>
    <col min="11" max="11" width="9.33203125" style="2" customWidth="1"/>
    <col min="12" max="12" width="9.77734375" style="2" bestFit="1" customWidth="1"/>
    <col min="13" max="13" width="3.5546875" style="2" bestFit="1" customWidth="1"/>
    <col min="14" max="16384" width="8.77734375" style="2"/>
  </cols>
  <sheetData>
    <row r="1" spans="3:13" ht="15" thickBot="1" x14ac:dyDescent="0.35"/>
    <row r="2" spans="3:13" x14ac:dyDescent="0.3">
      <c r="C2" s="28" t="s">
        <v>0</v>
      </c>
      <c r="D2" s="29"/>
      <c r="E2" s="30"/>
      <c r="F2" s="76"/>
      <c r="G2" s="77"/>
      <c r="H2" s="77"/>
      <c r="I2" s="77"/>
      <c r="J2" s="77"/>
      <c r="K2" s="77"/>
      <c r="L2" s="77"/>
      <c r="M2" s="78"/>
    </row>
    <row r="3" spans="3:13" x14ac:dyDescent="0.3">
      <c r="C3" s="31" t="s">
        <v>2</v>
      </c>
      <c r="D3" s="6" t="s">
        <v>15</v>
      </c>
      <c r="E3" s="7">
        <v>5000000</v>
      </c>
      <c r="F3" s="79"/>
      <c r="G3" s="80"/>
      <c r="H3" s="80"/>
      <c r="I3" s="80"/>
      <c r="J3" s="80"/>
      <c r="K3" s="80"/>
      <c r="L3" s="80"/>
      <c r="M3" s="81"/>
    </row>
    <row r="4" spans="3:13" x14ac:dyDescent="0.3">
      <c r="C4" s="31" t="s">
        <v>1</v>
      </c>
      <c r="D4" s="6" t="s">
        <v>16</v>
      </c>
      <c r="E4" s="8">
        <v>1.7500000000000002E-2</v>
      </c>
      <c r="F4" s="79"/>
      <c r="G4" s="80"/>
      <c r="H4" s="80"/>
      <c r="I4" s="80"/>
      <c r="J4" s="80"/>
      <c r="K4" s="80"/>
      <c r="L4" s="80"/>
      <c r="M4" s="81"/>
    </row>
    <row r="5" spans="3:13" x14ac:dyDescent="0.3">
      <c r="C5" s="31" t="s">
        <v>6</v>
      </c>
      <c r="D5" s="6" t="s">
        <v>17</v>
      </c>
      <c r="E5" s="8">
        <v>5.0000000000000001E-3</v>
      </c>
      <c r="F5" s="79"/>
      <c r="G5" s="80"/>
      <c r="H5" s="80"/>
      <c r="I5" s="80"/>
      <c r="J5" s="80"/>
      <c r="K5" s="80"/>
      <c r="L5" s="80"/>
      <c r="M5" s="81"/>
    </row>
    <row r="6" spans="3:13" x14ac:dyDescent="0.3">
      <c r="C6" s="31" t="s">
        <v>39</v>
      </c>
      <c r="D6" s="6" t="s">
        <v>41</v>
      </c>
      <c r="E6" s="8">
        <v>0.15</v>
      </c>
      <c r="F6" s="79"/>
      <c r="G6" s="80"/>
      <c r="H6" s="80"/>
      <c r="I6" s="80"/>
      <c r="J6" s="80"/>
      <c r="K6" s="80"/>
      <c r="L6" s="80"/>
      <c r="M6" s="81"/>
    </row>
    <row r="7" spans="3:13" x14ac:dyDescent="0.3">
      <c r="C7" s="31" t="s">
        <v>40</v>
      </c>
      <c r="D7" s="6" t="s">
        <v>42</v>
      </c>
      <c r="E7" s="8">
        <v>0.1</v>
      </c>
      <c r="F7" s="79"/>
      <c r="G7" s="80"/>
      <c r="H7" s="80"/>
      <c r="I7" s="80"/>
      <c r="J7" s="80"/>
      <c r="K7" s="80"/>
      <c r="L7" s="80"/>
      <c r="M7" s="81"/>
    </row>
    <row r="8" spans="3:13" x14ac:dyDescent="0.3">
      <c r="C8" s="31" t="s">
        <v>56</v>
      </c>
      <c r="D8" s="6" t="s">
        <v>64</v>
      </c>
      <c r="E8" s="8">
        <v>2E-3</v>
      </c>
      <c r="F8" s="79"/>
      <c r="G8" s="80"/>
      <c r="H8" s="80"/>
      <c r="I8" s="80"/>
      <c r="J8" s="80"/>
      <c r="K8" s="80"/>
      <c r="L8" s="80"/>
      <c r="M8" s="81"/>
    </row>
    <row r="9" spans="3:13" ht="15" thickBot="1" x14ac:dyDescent="0.35">
      <c r="C9" s="31"/>
      <c r="D9" s="6"/>
      <c r="E9" s="5"/>
      <c r="F9" s="79"/>
      <c r="G9" s="80"/>
      <c r="H9" s="80"/>
      <c r="I9" s="80"/>
      <c r="J9" s="80"/>
      <c r="K9" s="80"/>
      <c r="L9" s="80"/>
      <c r="M9" s="81"/>
    </row>
    <row r="10" spans="3:13" ht="15" thickBot="1" x14ac:dyDescent="0.35">
      <c r="C10" s="106" t="s">
        <v>78</v>
      </c>
      <c r="D10" s="107"/>
      <c r="E10" s="108"/>
      <c r="F10" s="116" t="s">
        <v>12</v>
      </c>
      <c r="G10" s="117"/>
      <c r="H10" s="116" t="s">
        <v>13</v>
      </c>
      <c r="I10" s="117"/>
      <c r="J10" s="116" t="s">
        <v>14</v>
      </c>
      <c r="K10" s="117"/>
      <c r="L10" s="12"/>
      <c r="M10" s="32"/>
    </row>
    <row r="11" spans="3:13" x14ac:dyDescent="0.3">
      <c r="C11" s="106"/>
      <c r="D11" s="107"/>
      <c r="E11" s="107"/>
      <c r="F11" s="55" t="s">
        <v>3</v>
      </c>
      <c r="G11" s="56">
        <v>0.25</v>
      </c>
      <c r="H11" s="9" t="s">
        <v>4</v>
      </c>
      <c r="I11" s="10">
        <v>-0.25</v>
      </c>
      <c r="J11" s="9" t="s">
        <v>5</v>
      </c>
      <c r="K11" s="10">
        <v>0</v>
      </c>
      <c r="L11" s="12"/>
      <c r="M11" s="32"/>
    </row>
    <row r="12" spans="3:13" x14ac:dyDescent="0.3">
      <c r="C12" s="31" t="s">
        <v>11</v>
      </c>
      <c r="D12" s="6" t="s">
        <v>19</v>
      </c>
      <c r="E12" s="11" t="s">
        <v>29</v>
      </c>
      <c r="F12" s="95">
        <f>+$E$3</f>
        <v>5000000</v>
      </c>
      <c r="G12" s="95"/>
      <c r="H12" s="95">
        <f>+$E$3</f>
        <v>5000000</v>
      </c>
      <c r="I12" s="95"/>
      <c r="J12" s="95">
        <f>+$E$3</f>
        <v>5000000</v>
      </c>
      <c r="K12" s="95"/>
      <c r="L12" s="12"/>
      <c r="M12" s="32"/>
    </row>
    <row r="13" spans="3:13" x14ac:dyDescent="0.3">
      <c r="C13" s="31" t="s">
        <v>33</v>
      </c>
      <c r="D13" s="6" t="s">
        <v>20</v>
      </c>
      <c r="E13" s="11" t="s">
        <v>30</v>
      </c>
      <c r="F13" s="95">
        <f>F12*G11</f>
        <v>1250000</v>
      </c>
      <c r="G13" s="95"/>
      <c r="H13" s="95">
        <f>H12*I11</f>
        <v>-1250000</v>
      </c>
      <c r="I13" s="95"/>
      <c r="J13" s="102">
        <f>J12*K11</f>
        <v>0</v>
      </c>
      <c r="K13" s="102"/>
      <c r="L13" s="12"/>
      <c r="M13" s="32"/>
    </row>
    <row r="14" spans="3:13" x14ac:dyDescent="0.3">
      <c r="C14" s="31" t="s">
        <v>7</v>
      </c>
      <c r="D14" s="6" t="s">
        <v>21</v>
      </c>
      <c r="E14" s="11" t="s">
        <v>31</v>
      </c>
      <c r="F14" s="95">
        <f>F12+F13</f>
        <v>6250000</v>
      </c>
      <c r="G14" s="95"/>
      <c r="H14" s="95">
        <f>H12+H13</f>
        <v>3750000</v>
      </c>
      <c r="I14" s="95"/>
      <c r="J14" s="95">
        <f>J12+J13</f>
        <v>5000000</v>
      </c>
      <c r="K14" s="95"/>
      <c r="L14" s="12"/>
      <c r="M14" s="32"/>
    </row>
    <row r="15" spans="3:13" x14ac:dyDescent="0.3">
      <c r="C15" s="97"/>
      <c r="D15" s="98"/>
      <c r="E15" s="98"/>
      <c r="F15" s="98"/>
      <c r="G15" s="98"/>
      <c r="H15" s="98"/>
      <c r="I15" s="98"/>
      <c r="J15" s="98"/>
      <c r="K15" s="98"/>
      <c r="L15" s="12"/>
      <c r="M15" s="32"/>
    </row>
    <row r="16" spans="3:13" x14ac:dyDescent="0.3">
      <c r="C16" s="31" t="s">
        <v>18</v>
      </c>
      <c r="D16" s="6" t="s">
        <v>22</v>
      </c>
      <c r="E16" s="11" t="s">
        <v>32</v>
      </c>
      <c r="F16" s="104">
        <f>(F12+F14)/2</f>
        <v>5625000</v>
      </c>
      <c r="G16" s="104"/>
      <c r="H16" s="104">
        <f>(H12+H14)/2</f>
        <v>4375000</v>
      </c>
      <c r="I16" s="104"/>
      <c r="J16" s="104">
        <f>(J12+J14)/2</f>
        <v>5000000</v>
      </c>
      <c r="K16" s="104"/>
      <c r="L16" s="12"/>
      <c r="M16" s="32"/>
    </row>
    <row r="17" spans="3:13" x14ac:dyDescent="0.3">
      <c r="C17" s="97"/>
      <c r="D17" s="98"/>
      <c r="E17" s="98"/>
      <c r="F17" s="98"/>
      <c r="G17" s="98"/>
      <c r="H17" s="98"/>
      <c r="I17" s="98"/>
      <c r="J17" s="98"/>
      <c r="K17" s="98"/>
      <c r="L17" s="12"/>
      <c r="M17" s="32"/>
    </row>
    <row r="18" spans="3:13" x14ac:dyDescent="0.3">
      <c r="C18" s="31" t="s">
        <v>34</v>
      </c>
      <c r="D18" s="6" t="s">
        <v>23</v>
      </c>
      <c r="E18" s="11" t="s">
        <v>55</v>
      </c>
      <c r="F18" s="95">
        <f>+F16*-$E$5</f>
        <v>-28125</v>
      </c>
      <c r="G18" s="95"/>
      <c r="H18" s="95">
        <f>+H16*-$E$5</f>
        <v>-21875</v>
      </c>
      <c r="I18" s="95"/>
      <c r="J18" s="95">
        <f>+J16*-$E$5</f>
        <v>-25000</v>
      </c>
      <c r="K18" s="95"/>
      <c r="L18" s="12"/>
      <c r="M18" s="32"/>
    </row>
    <row r="19" spans="3:13" x14ac:dyDescent="0.3">
      <c r="C19" s="31" t="s">
        <v>56</v>
      </c>
      <c r="D19" s="6" t="s">
        <v>24</v>
      </c>
      <c r="E19" s="11" t="s">
        <v>65</v>
      </c>
      <c r="F19" s="95">
        <f>+F16*-$E$8</f>
        <v>-11250</v>
      </c>
      <c r="G19" s="95"/>
      <c r="H19" s="95">
        <f>+H16*-$E$8</f>
        <v>-8750</v>
      </c>
      <c r="I19" s="95"/>
      <c r="J19" s="95">
        <f>+J16*-$E$8</f>
        <v>-10000</v>
      </c>
      <c r="K19" s="95"/>
      <c r="L19" s="12"/>
      <c r="M19" s="32"/>
    </row>
    <row r="20" spans="3:13" x14ac:dyDescent="0.3">
      <c r="C20" s="31" t="s">
        <v>35</v>
      </c>
      <c r="D20" s="6" t="s">
        <v>25</v>
      </c>
      <c r="E20" s="5" t="s">
        <v>58</v>
      </c>
      <c r="F20" s="95">
        <f>+(F16+F18+F19)*-$E$4</f>
        <v>-97748.437500000015</v>
      </c>
      <c r="G20" s="95"/>
      <c r="H20" s="95">
        <f>+(H16+H18+H19)*-$E$4</f>
        <v>-76026.5625</v>
      </c>
      <c r="I20" s="95"/>
      <c r="J20" s="95">
        <f>+(J16+J18+J19)*-$E$4</f>
        <v>-86887.500000000015</v>
      </c>
      <c r="K20" s="95"/>
      <c r="L20" s="12"/>
      <c r="M20" s="32"/>
    </row>
    <row r="21" spans="3:13" x14ac:dyDescent="0.3">
      <c r="C21" s="31" t="s">
        <v>68</v>
      </c>
      <c r="D21" s="6" t="s">
        <v>26</v>
      </c>
      <c r="E21" s="5" t="s">
        <v>59</v>
      </c>
      <c r="F21" s="95">
        <f>+F18+F20+F19</f>
        <v>-137123.4375</v>
      </c>
      <c r="G21" s="95"/>
      <c r="H21" s="95">
        <f>+H18+H20+H19</f>
        <v>-106651.5625</v>
      </c>
      <c r="I21" s="95"/>
      <c r="J21" s="95">
        <f>+J18+J20+J19</f>
        <v>-121887.50000000001</v>
      </c>
      <c r="K21" s="95"/>
      <c r="L21" s="12"/>
      <c r="M21" s="32"/>
    </row>
    <row r="22" spans="3:13" x14ac:dyDescent="0.3">
      <c r="C22" s="97"/>
      <c r="D22" s="98"/>
      <c r="E22" s="98"/>
      <c r="F22" s="98"/>
      <c r="G22" s="98"/>
      <c r="H22" s="98"/>
      <c r="I22" s="98"/>
      <c r="J22" s="98"/>
      <c r="K22" s="98"/>
      <c r="L22" s="12"/>
      <c r="M22" s="32"/>
    </row>
    <row r="23" spans="3:13" x14ac:dyDescent="0.3">
      <c r="C23" s="31" t="s">
        <v>43</v>
      </c>
      <c r="D23" s="6" t="s">
        <v>27</v>
      </c>
      <c r="E23" s="5" t="s">
        <v>66</v>
      </c>
      <c r="F23" s="95">
        <f>F14+F21</f>
        <v>6112876.5625</v>
      </c>
      <c r="G23" s="95"/>
      <c r="H23" s="95">
        <f>H14+H21</f>
        <v>3643348.4375</v>
      </c>
      <c r="I23" s="95"/>
      <c r="J23" s="95">
        <f>J14+J21</f>
        <v>4878112.5</v>
      </c>
      <c r="K23" s="95"/>
      <c r="L23" s="12"/>
      <c r="M23" s="32"/>
    </row>
    <row r="24" spans="3:13" ht="28.8" x14ac:dyDescent="0.3">
      <c r="C24" s="31" t="s">
        <v>70</v>
      </c>
      <c r="D24" s="6" t="s">
        <v>28</v>
      </c>
      <c r="E24" s="5"/>
      <c r="F24" s="95">
        <f>F12</f>
        <v>5000000</v>
      </c>
      <c r="G24" s="95"/>
      <c r="H24" s="95">
        <f>H12</f>
        <v>5000000</v>
      </c>
      <c r="I24" s="95"/>
      <c r="J24" s="95">
        <f>J12</f>
        <v>5000000</v>
      </c>
      <c r="K24" s="95"/>
      <c r="L24" s="12"/>
      <c r="M24" s="32"/>
    </row>
    <row r="25" spans="3:13" x14ac:dyDescent="0.3">
      <c r="C25" s="34" t="s">
        <v>71</v>
      </c>
      <c r="D25" s="6" t="s">
        <v>45</v>
      </c>
      <c r="E25" s="13" t="s">
        <v>69</v>
      </c>
      <c r="F25" s="95">
        <f>(F24*$E$7)</f>
        <v>500000</v>
      </c>
      <c r="G25" s="95"/>
      <c r="H25" s="95">
        <f>(H24*$E$7)</f>
        <v>500000</v>
      </c>
      <c r="I25" s="95"/>
      <c r="J25" s="95">
        <f>(J24*$E$7)</f>
        <v>500000</v>
      </c>
      <c r="K25" s="95"/>
      <c r="L25" s="12"/>
      <c r="M25" s="32"/>
    </row>
    <row r="26" spans="3:13" ht="28.8" x14ac:dyDescent="0.3">
      <c r="C26" s="31" t="s">
        <v>72</v>
      </c>
      <c r="D26" s="6" t="s">
        <v>46</v>
      </c>
      <c r="E26" s="5" t="s">
        <v>73</v>
      </c>
      <c r="F26" s="95" t="str">
        <f>IF(F23&gt;(F24+F25),("Yes"),("No Performance fee"))</f>
        <v>Yes</v>
      </c>
      <c r="G26" s="95"/>
      <c r="H26" s="95" t="str">
        <f>IF(H23&gt;(H24+H25),("Yes"),("No Performance fee"))</f>
        <v>No Performance fee</v>
      </c>
      <c r="I26" s="95"/>
      <c r="J26" s="95" t="str">
        <f>IF(J23&gt;(J24+J25),("Yes"),("No Performance fee"))</f>
        <v>No Performance fee</v>
      </c>
      <c r="K26" s="95"/>
      <c r="L26" s="12"/>
      <c r="M26" s="32"/>
    </row>
    <row r="27" spans="3:13" x14ac:dyDescent="0.3">
      <c r="C27" s="114" t="s">
        <v>44</v>
      </c>
      <c r="D27" s="115"/>
      <c r="E27" s="115"/>
      <c r="F27" s="115"/>
      <c r="G27" s="115"/>
      <c r="H27" s="115"/>
      <c r="I27" s="115"/>
      <c r="J27" s="115"/>
      <c r="K27" s="115"/>
      <c r="L27" s="12"/>
      <c r="M27" s="32"/>
    </row>
    <row r="28" spans="3:13" x14ac:dyDescent="0.3">
      <c r="C28" s="31" t="s">
        <v>53</v>
      </c>
      <c r="D28" s="6" t="s">
        <v>47</v>
      </c>
      <c r="E28" s="5" t="s">
        <v>74</v>
      </c>
      <c r="F28" s="95">
        <f>+IF(F26="Yes",(F23-F24-F25),(0))</f>
        <v>612876.5625</v>
      </c>
      <c r="G28" s="95"/>
      <c r="H28" s="95">
        <f>+IF(H26="Yes",(H23-H24-H25),(0))</f>
        <v>0</v>
      </c>
      <c r="I28" s="95"/>
      <c r="J28" s="95">
        <f>+IF(J26="Yes",(J23-J24-J25),(0))</f>
        <v>0</v>
      </c>
      <c r="K28" s="95"/>
      <c r="L28" s="12"/>
      <c r="M28" s="32"/>
    </row>
    <row r="29" spans="3:13" x14ac:dyDescent="0.3">
      <c r="C29" s="34" t="s">
        <v>48</v>
      </c>
      <c r="D29" s="6" t="s">
        <v>49</v>
      </c>
      <c r="E29" s="13" t="s">
        <v>75</v>
      </c>
      <c r="F29" s="95">
        <f>+F28*-$E$6</f>
        <v>-91931.484375</v>
      </c>
      <c r="G29" s="95"/>
      <c r="H29" s="95">
        <f>+H28*-$E$6</f>
        <v>0</v>
      </c>
      <c r="I29" s="95"/>
      <c r="J29" s="95">
        <f>+J28*-$E$6</f>
        <v>0</v>
      </c>
      <c r="K29" s="95"/>
      <c r="L29" s="12"/>
      <c r="M29" s="32"/>
    </row>
    <row r="30" spans="3:13" x14ac:dyDescent="0.3">
      <c r="C30" s="33"/>
      <c r="D30" s="6"/>
      <c r="E30" s="6"/>
      <c r="F30" s="6"/>
      <c r="G30" s="6"/>
      <c r="H30" s="6"/>
      <c r="I30" s="6"/>
      <c r="J30" s="6"/>
      <c r="K30" s="6"/>
      <c r="L30" s="12"/>
      <c r="M30" s="32"/>
    </row>
    <row r="31" spans="3:13" ht="28.8" x14ac:dyDescent="0.3">
      <c r="C31" s="31" t="s">
        <v>54</v>
      </c>
      <c r="D31" s="6" t="s">
        <v>50</v>
      </c>
      <c r="E31" s="5" t="s">
        <v>76</v>
      </c>
      <c r="F31" s="95">
        <f>+F23+F29</f>
        <v>6020945.078125</v>
      </c>
      <c r="G31" s="95"/>
      <c r="H31" s="95">
        <f>+H23+H29</f>
        <v>3643348.4375</v>
      </c>
      <c r="I31" s="95"/>
      <c r="J31" s="95">
        <f>+J23+J29</f>
        <v>4878112.5</v>
      </c>
      <c r="K31" s="95"/>
      <c r="L31" s="12"/>
      <c r="M31" s="32"/>
    </row>
    <row r="32" spans="3:13" x14ac:dyDescent="0.3">
      <c r="C32" s="31" t="s">
        <v>10</v>
      </c>
      <c r="D32" s="6" t="s">
        <v>52</v>
      </c>
      <c r="E32" s="5" t="s">
        <v>77</v>
      </c>
      <c r="F32" s="100">
        <f>+F31/F12-1</f>
        <v>0.20418901562499991</v>
      </c>
      <c r="G32" s="100"/>
      <c r="H32" s="100">
        <f>+H31/H12-1</f>
        <v>-0.27133031249999995</v>
      </c>
      <c r="I32" s="100"/>
      <c r="J32" s="100">
        <f>+J31/J12-1</f>
        <v>-2.4377500000000052E-2</v>
      </c>
      <c r="K32" s="100"/>
      <c r="L32" s="12"/>
      <c r="M32" s="32"/>
    </row>
    <row r="33" spans="2:13" x14ac:dyDescent="0.3">
      <c r="C33" s="33"/>
      <c r="D33" s="6"/>
      <c r="E33" s="6"/>
      <c r="F33" s="6"/>
      <c r="G33" s="6"/>
      <c r="H33" s="6"/>
      <c r="I33" s="6"/>
      <c r="J33" s="6"/>
      <c r="K33" s="6"/>
      <c r="L33" s="12"/>
      <c r="M33" s="32"/>
    </row>
    <row r="34" spans="2:13" ht="28.8" x14ac:dyDescent="0.3">
      <c r="C34" s="31" t="s">
        <v>109</v>
      </c>
      <c r="D34" s="6" t="s">
        <v>79</v>
      </c>
      <c r="E34" s="5" t="s">
        <v>86</v>
      </c>
      <c r="F34" s="95">
        <f>+MAX(F24,F31)</f>
        <v>6020945.078125</v>
      </c>
      <c r="G34" s="95"/>
      <c r="H34" s="95">
        <f>+MAX(H24,H31)</f>
        <v>5000000</v>
      </c>
      <c r="I34" s="95"/>
      <c r="J34" s="95">
        <f>+MAX(J24,J31)</f>
        <v>5000000</v>
      </c>
      <c r="K34" s="95"/>
      <c r="L34" s="12"/>
      <c r="M34" s="32"/>
    </row>
    <row r="35" spans="2:13" ht="28.8" x14ac:dyDescent="0.3">
      <c r="C35" s="31" t="s">
        <v>110</v>
      </c>
      <c r="D35" s="6" t="s">
        <v>79</v>
      </c>
      <c r="E35" s="5" t="s">
        <v>85</v>
      </c>
      <c r="F35" s="95">
        <f>+MAX(F23,F24)</f>
        <v>6112876.5625</v>
      </c>
      <c r="G35" s="95"/>
      <c r="H35" s="95">
        <f>+MAX(H23,H24)</f>
        <v>5000000</v>
      </c>
      <c r="I35" s="95"/>
      <c r="J35" s="95">
        <f>+MAX(J23,J24)</f>
        <v>5000000</v>
      </c>
      <c r="K35" s="95"/>
      <c r="L35" s="12"/>
      <c r="M35" s="32"/>
    </row>
    <row r="36" spans="2:13" x14ac:dyDescent="0.3">
      <c r="C36" s="31"/>
      <c r="D36" s="6"/>
      <c r="E36" s="5"/>
      <c r="F36" s="12"/>
      <c r="G36" s="12"/>
      <c r="H36" s="12"/>
      <c r="I36" s="12"/>
      <c r="J36" s="12"/>
      <c r="K36" s="12"/>
      <c r="L36" s="12"/>
      <c r="M36" s="32"/>
    </row>
    <row r="37" spans="2:13" ht="15" thickBot="1" x14ac:dyDescent="0.35">
      <c r="B37" s="43"/>
      <c r="C37" s="51" t="s">
        <v>87</v>
      </c>
      <c r="D37" s="52"/>
      <c r="E37" s="53"/>
      <c r="F37" s="53"/>
      <c r="G37" s="53"/>
      <c r="H37" s="53"/>
      <c r="I37" s="53"/>
      <c r="J37" s="53"/>
      <c r="K37" s="53"/>
      <c r="L37" s="53"/>
      <c r="M37" s="54"/>
    </row>
    <row r="38" spans="2:13" ht="34.5" customHeight="1" thickBot="1" x14ac:dyDescent="0.35">
      <c r="B38" s="44">
        <v>1</v>
      </c>
      <c r="C38" s="86" t="s">
        <v>115</v>
      </c>
      <c r="D38" s="87"/>
      <c r="E38" s="87"/>
      <c r="F38" s="87"/>
      <c r="G38" s="87"/>
      <c r="H38" s="87"/>
      <c r="I38" s="87"/>
      <c r="J38" s="87"/>
      <c r="K38" s="87"/>
      <c r="L38" s="87"/>
      <c r="M38" s="88"/>
    </row>
    <row r="39" spans="2:13" ht="33.75" customHeight="1" thickBot="1" x14ac:dyDescent="0.35">
      <c r="B39" s="44">
        <f t="shared" ref="B39:B47" si="0">+B38+1</f>
        <v>2</v>
      </c>
      <c r="C39" s="86" t="s">
        <v>61</v>
      </c>
      <c r="D39" s="87"/>
      <c r="E39" s="87"/>
      <c r="F39" s="87"/>
      <c r="G39" s="87"/>
      <c r="H39" s="87"/>
      <c r="I39" s="87"/>
      <c r="J39" s="87"/>
      <c r="K39" s="87"/>
      <c r="L39" s="87"/>
      <c r="M39" s="88"/>
    </row>
    <row r="40" spans="2:13" ht="13.5" customHeight="1" thickBot="1" x14ac:dyDescent="0.35">
      <c r="B40" s="44">
        <f t="shared" si="0"/>
        <v>3</v>
      </c>
      <c r="C40" s="86" t="s">
        <v>60</v>
      </c>
      <c r="D40" s="87"/>
      <c r="E40" s="87"/>
      <c r="F40" s="87"/>
      <c r="G40" s="87"/>
      <c r="H40" s="87"/>
      <c r="I40" s="87"/>
      <c r="J40" s="87"/>
      <c r="K40" s="87"/>
      <c r="L40" s="87"/>
      <c r="M40" s="88"/>
    </row>
    <row r="41" spans="2:13" ht="35.25" customHeight="1" thickBot="1" x14ac:dyDescent="0.35">
      <c r="B41" s="44">
        <f t="shared" si="0"/>
        <v>4</v>
      </c>
      <c r="C41" s="86" t="s">
        <v>37</v>
      </c>
      <c r="D41" s="87"/>
      <c r="E41" s="87"/>
      <c r="F41" s="87"/>
      <c r="G41" s="87"/>
      <c r="H41" s="87"/>
      <c r="I41" s="87"/>
      <c r="J41" s="87"/>
      <c r="K41" s="87"/>
      <c r="L41" s="87"/>
      <c r="M41" s="88"/>
    </row>
    <row r="42" spans="2:13" ht="33" customHeight="1" thickBot="1" x14ac:dyDescent="0.35">
      <c r="B42" s="44">
        <f t="shared" si="0"/>
        <v>5</v>
      </c>
      <c r="C42" s="86" t="s">
        <v>62</v>
      </c>
      <c r="D42" s="87"/>
      <c r="E42" s="87"/>
      <c r="F42" s="87"/>
      <c r="G42" s="87"/>
      <c r="H42" s="87"/>
      <c r="I42" s="87"/>
      <c r="J42" s="87"/>
      <c r="K42" s="87"/>
      <c r="L42" s="87"/>
      <c r="M42" s="88"/>
    </row>
    <row r="43" spans="2:13" ht="15" thickBot="1" x14ac:dyDescent="0.35">
      <c r="B43" s="44">
        <f t="shared" si="0"/>
        <v>6</v>
      </c>
      <c r="C43" s="86" t="s">
        <v>51</v>
      </c>
      <c r="D43" s="87"/>
      <c r="E43" s="87"/>
      <c r="F43" s="87"/>
      <c r="G43" s="87"/>
      <c r="H43" s="87"/>
      <c r="I43" s="87"/>
      <c r="J43" s="87"/>
      <c r="K43" s="87"/>
      <c r="L43" s="87"/>
      <c r="M43" s="88"/>
    </row>
    <row r="44" spans="2:13" ht="45.75" customHeight="1" thickBot="1" x14ac:dyDescent="0.35">
      <c r="B44" s="44">
        <f t="shared" si="0"/>
        <v>7</v>
      </c>
      <c r="C44" s="86" t="s">
        <v>102</v>
      </c>
      <c r="D44" s="87"/>
      <c r="E44" s="87"/>
      <c r="F44" s="87"/>
      <c r="G44" s="87"/>
      <c r="H44" s="87"/>
      <c r="I44" s="87"/>
      <c r="J44" s="87"/>
      <c r="K44" s="87"/>
      <c r="L44" s="87"/>
      <c r="M44" s="88"/>
    </row>
    <row r="45" spans="2:13" ht="48" customHeight="1" thickBot="1" x14ac:dyDescent="0.35">
      <c r="B45" s="44">
        <f t="shared" si="0"/>
        <v>8</v>
      </c>
      <c r="C45" s="86" t="s">
        <v>101</v>
      </c>
      <c r="D45" s="87"/>
      <c r="E45" s="87"/>
      <c r="F45" s="87"/>
      <c r="G45" s="87"/>
      <c r="H45" s="87"/>
      <c r="I45" s="87"/>
      <c r="J45" s="87"/>
      <c r="K45" s="87"/>
      <c r="L45" s="87"/>
      <c r="M45" s="88"/>
    </row>
    <row r="46" spans="2:13" ht="15" customHeight="1" thickBot="1" x14ac:dyDescent="0.35">
      <c r="B46" s="44">
        <f t="shared" si="0"/>
        <v>9</v>
      </c>
      <c r="C46" s="111" t="s">
        <v>81</v>
      </c>
      <c r="D46" s="112"/>
      <c r="E46" s="112"/>
      <c r="F46" s="112"/>
      <c r="G46" s="112"/>
      <c r="H46" s="112"/>
      <c r="I46" s="112"/>
      <c r="J46" s="112"/>
      <c r="K46" s="112"/>
      <c r="L46" s="112"/>
      <c r="M46" s="113"/>
    </row>
    <row r="47" spans="2:13" ht="15" customHeight="1" thickBot="1" x14ac:dyDescent="0.35">
      <c r="B47" s="44">
        <f t="shared" si="0"/>
        <v>10</v>
      </c>
      <c r="C47" s="111" t="s">
        <v>84</v>
      </c>
      <c r="D47" s="112"/>
      <c r="E47" s="112"/>
      <c r="F47" s="112"/>
      <c r="G47" s="112"/>
      <c r="H47" s="112"/>
      <c r="I47" s="112"/>
      <c r="J47" s="112"/>
      <c r="K47" s="112"/>
      <c r="L47" s="112"/>
      <c r="M47" s="113"/>
    </row>
    <row r="48" spans="2:13" ht="15" customHeight="1" x14ac:dyDescent="0.3">
      <c r="B48" s="63"/>
      <c r="C48" s="85"/>
      <c r="D48" s="85"/>
      <c r="E48" s="85"/>
      <c r="F48" s="85"/>
      <c r="G48" s="85"/>
      <c r="H48" s="85"/>
      <c r="I48" s="85"/>
      <c r="J48" s="85"/>
      <c r="K48" s="85"/>
      <c r="L48" s="85"/>
      <c r="M48" s="85"/>
    </row>
    <row r="49" spans="2:13" ht="15" customHeight="1" x14ac:dyDescent="0.3">
      <c r="B49" s="63"/>
      <c r="C49" s="85"/>
      <c r="D49" s="85"/>
      <c r="E49" s="85"/>
      <c r="F49" s="85"/>
      <c r="G49" s="85"/>
      <c r="H49" s="85"/>
      <c r="I49" s="85"/>
      <c r="J49" s="85"/>
      <c r="K49" s="85"/>
      <c r="L49" s="85"/>
      <c r="M49" s="85"/>
    </row>
  </sheetData>
  <mergeCells count="75">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F34:G34"/>
    <mergeCell ref="H34:I34"/>
    <mergeCell ref="J34:K34"/>
    <mergeCell ref="F35:G35"/>
    <mergeCell ref="H35:I35"/>
    <mergeCell ref="J35:K35"/>
    <mergeCell ref="F2:M9"/>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topLeftCell="A16" zoomScaleNormal="100" workbookViewId="0">
      <selection activeCell="J26" sqref="J26:K26"/>
    </sheetView>
  </sheetViews>
  <sheetFormatPr defaultColWidth="8.77734375" defaultRowHeight="14.4" x14ac:dyDescent="0.3"/>
  <cols>
    <col min="1" max="1" width="8.77734375" style="2"/>
    <col min="2" max="2" width="5.44140625" style="42" customWidth="1"/>
    <col min="3" max="3" width="51.44140625" style="1" customWidth="1"/>
    <col min="4" max="4" width="4.5546875" style="3" customWidth="1"/>
    <col min="5" max="5" width="17.77734375" style="1" customWidth="1"/>
    <col min="6" max="6" width="10.44140625" style="2" bestFit="1" customWidth="1"/>
    <col min="7" max="7" width="4.44140625" style="2" bestFit="1" customWidth="1"/>
    <col min="8" max="8" width="8" style="2" bestFit="1" customWidth="1"/>
    <col min="9" max="9" width="11.109375" style="2" customWidth="1"/>
    <col min="10" max="10" width="13.21875" style="2" customWidth="1"/>
    <col min="11" max="11" width="6.21875" style="2" customWidth="1"/>
    <col min="12" max="12" width="9.77734375" style="2" bestFit="1" customWidth="1"/>
    <col min="13" max="13" width="3.5546875" style="2" bestFit="1" customWidth="1"/>
    <col min="14" max="16384" width="8.77734375" style="2"/>
  </cols>
  <sheetData>
    <row r="1" spans="3:13" ht="15" thickBot="1" x14ac:dyDescent="0.35"/>
    <row r="2" spans="3:13" x14ac:dyDescent="0.3">
      <c r="C2" s="28" t="s">
        <v>0</v>
      </c>
      <c r="D2" s="29"/>
      <c r="E2" s="30"/>
      <c r="F2" s="35"/>
      <c r="G2" s="35"/>
      <c r="H2" s="35"/>
      <c r="I2" s="35"/>
      <c r="J2" s="35"/>
      <c r="K2" s="35"/>
      <c r="L2" s="35"/>
      <c r="M2" s="36"/>
    </row>
    <row r="3" spans="3:13" x14ac:dyDescent="0.3">
      <c r="C3" s="31" t="s">
        <v>2</v>
      </c>
      <c r="D3" s="6" t="s">
        <v>15</v>
      </c>
      <c r="E3" s="7">
        <v>5000000</v>
      </c>
      <c r="M3" s="37"/>
    </row>
    <row r="4" spans="3:13" x14ac:dyDescent="0.3">
      <c r="C4" s="31" t="s">
        <v>1</v>
      </c>
      <c r="D4" s="6" t="s">
        <v>16</v>
      </c>
      <c r="E4" s="8">
        <v>0</v>
      </c>
      <c r="M4" s="37"/>
    </row>
    <row r="5" spans="3:13" x14ac:dyDescent="0.3">
      <c r="C5" s="31" t="s">
        <v>6</v>
      </c>
      <c r="D5" s="6" t="s">
        <v>17</v>
      </c>
      <c r="E5" s="8">
        <v>5.0000000000000001E-3</v>
      </c>
      <c r="M5" s="37"/>
    </row>
    <row r="6" spans="3:13" x14ac:dyDescent="0.3">
      <c r="C6" s="31" t="s">
        <v>39</v>
      </c>
      <c r="D6" s="6" t="s">
        <v>41</v>
      </c>
      <c r="E6" s="8">
        <v>0.15</v>
      </c>
      <c r="M6" s="37"/>
    </row>
    <row r="7" spans="3:13" x14ac:dyDescent="0.3">
      <c r="C7" s="31" t="s">
        <v>40</v>
      </c>
      <c r="D7" s="6" t="s">
        <v>42</v>
      </c>
      <c r="E7" s="8">
        <v>0.1</v>
      </c>
      <c r="M7" s="37"/>
    </row>
    <row r="8" spans="3:13" x14ac:dyDescent="0.3">
      <c r="C8" s="31" t="s">
        <v>56</v>
      </c>
      <c r="D8" s="6" t="s">
        <v>64</v>
      </c>
      <c r="E8" s="8">
        <v>2E-3</v>
      </c>
      <c r="M8" s="37"/>
    </row>
    <row r="9" spans="3:13" ht="15" thickBot="1" x14ac:dyDescent="0.35">
      <c r="C9" s="38"/>
      <c r="F9" s="39"/>
      <c r="M9" s="37"/>
    </row>
    <row r="10" spans="3:13" ht="15" thickBot="1" x14ac:dyDescent="0.35">
      <c r="C10" s="106" t="s">
        <v>78</v>
      </c>
      <c r="D10" s="107"/>
      <c r="E10" s="108"/>
      <c r="F10" s="116" t="s">
        <v>12</v>
      </c>
      <c r="G10" s="117"/>
      <c r="H10" s="116" t="s">
        <v>13</v>
      </c>
      <c r="I10" s="117"/>
      <c r="J10" s="116" t="s">
        <v>14</v>
      </c>
      <c r="K10" s="117"/>
      <c r="M10" s="37"/>
    </row>
    <row r="11" spans="3:13" x14ac:dyDescent="0.3">
      <c r="C11" s="106"/>
      <c r="D11" s="107"/>
      <c r="E11" s="107"/>
      <c r="F11" s="55" t="s">
        <v>3</v>
      </c>
      <c r="G11" s="56">
        <v>0.25</v>
      </c>
      <c r="H11" s="9" t="s">
        <v>4</v>
      </c>
      <c r="I11" s="10">
        <v>-0.25</v>
      </c>
      <c r="J11" s="9" t="s">
        <v>5</v>
      </c>
      <c r="K11" s="10">
        <v>0</v>
      </c>
      <c r="M11" s="37"/>
    </row>
    <row r="12" spans="3:13" x14ac:dyDescent="0.3">
      <c r="C12" s="31" t="s">
        <v>11</v>
      </c>
      <c r="D12" s="6" t="s">
        <v>19</v>
      </c>
      <c r="E12" s="11" t="s">
        <v>29</v>
      </c>
      <c r="F12" s="95">
        <f>+$E$3</f>
        <v>5000000</v>
      </c>
      <c r="G12" s="95"/>
      <c r="H12" s="95">
        <f>+$E$3</f>
        <v>5000000</v>
      </c>
      <c r="I12" s="95"/>
      <c r="J12" s="95">
        <f>+$E$3</f>
        <v>5000000</v>
      </c>
      <c r="K12" s="95"/>
      <c r="M12" s="37"/>
    </row>
    <row r="13" spans="3:13" x14ac:dyDescent="0.3">
      <c r="C13" s="31" t="s">
        <v>33</v>
      </c>
      <c r="D13" s="6" t="s">
        <v>20</v>
      </c>
      <c r="E13" s="11" t="s">
        <v>30</v>
      </c>
      <c r="F13" s="95">
        <f>F12*G11</f>
        <v>1250000</v>
      </c>
      <c r="G13" s="95"/>
      <c r="H13" s="95">
        <f>H12*I11</f>
        <v>-1250000</v>
      </c>
      <c r="I13" s="95"/>
      <c r="J13" s="102">
        <f>J12*K11</f>
        <v>0</v>
      </c>
      <c r="K13" s="102"/>
      <c r="M13" s="37"/>
    </row>
    <row r="14" spans="3:13" x14ac:dyDescent="0.3">
      <c r="C14" s="31" t="s">
        <v>7</v>
      </c>
      <c r="D14" s="6" t="s">
        <v>21</v>
      </c>
      <c r="E14" s="11" t="s">
        <v>31</v>
      </c>
      <c r="F14" s="95">
        <f>F12+F13</f>
        <v>6250000</v>
      </c>
      <c r="G14" s="95"/>
      <c r="H14" s="95">
        <f>H12+H13</f>
        <v>3750000</v>
      </c>
      <c r="I14" s="95"/>
      <c r="J14" s="95">
        <f>J12+J13</f>
        <v>5000000</v>
      </c>
      <c r="K14" s="95"/>
      <c r="M14" s="37"/>
    </row>
    <row r="15" spans="3:13" x14ac:dyDescent="0.3">
      <c r="C15" s="97"/>
      <c r="D15" s="98"/>
      <c r="E15" s="98"/>
      <c r="F15" s="98"/>
      <c r="G15" s="98"/>
      <c r="H15" s="98"/>
      <c r="I15" s="98"/>
      <c r="J15" s="98"/>
      <c r="K15" s="98"/>
      <c r="M15" s="37"/>
    </row>
    <row r="16" spans="3:13" x14ac:dyDescent="0.3">
      <c r="C16" s="31" t="s">
        <v>18</v>
      </c>
      <c r="D16" s="6" t="s">
        <v>22</v>
      </c>
      <c r="E16" s="11" t="s">
        <v>32</v>
      </c>
      <c r="F16" s="95">
        <f>(F12+F14)/2</f>
        <v>5625000</v>
      </c>
      <c r="G16" s="95"/>
      <c r="H16" s="95">
        <f>(H12+H14)/2</f>
        <v>4375000</v>
      </c>
      <c r="I16" s="95"/>
      <c r="J16" s="95">
        <f>(J12+J14)/2</f>
        <v>5000000</v>
      </c>
      <c r="K16" s="95"/>
      <c r="M16" s="37"/>
    </row>
    <row r="17" spans="3:13" x14ac:dyDescent="0.3">
      <c r="C17" s="97"/>
      <c r="D17" s="98"/>
      <c r="E17" s="98"/>
      <c r="F17" s="98"/>
      <c r="G17" s="98"/>
      <c r="H17" s="98"/>
      <c r="I17" s="98"/>
      <c r="J17" s="98"/>
      <c r="K17" s="98"/>
      <c r="M17" s="37"/>
    </row>
    <row r="18" spans="3:13" x14ac:dyDescent="0.3">
      <c r="C18" s="31" t="s">
        <v>34</v>
      </c>
      <c r="D18" s="6" t="s">
        <v>23</v>
      </c>
      <c r="E18" s="11" t="s">
        <v>55</v>
      </c>
      <c r="F18" s="95">
        <f>+F16*-$E$5</f>
        <v>-28125</v>
      </c>
      <c r="G18" s="95"/>
      <c r="H18" s="95">
        <f>+H16*-$E$5</f>
        <v>-21875</v>
      </c>
      <c r="I18" s="95"/>
      <c r="J18" s="95">
        <f>+J16*-$E$5</f>
        <v>-25000</v>
      </c>
      <c r="K18" s="95"/>
      <c r="M18" s="37"/>
    </row>
    <row r="19" spans="3:13" x14ac:dyDescent="0.3">
      <c r="C19" s="31" t="s">
        <v>56</v>
      </c>
      <c r="D19" s="6" t="s">
        <v>24</v>
      </c>
      <c r="E19" s="11" t="s">
        <v>65</v>
      </c>
      <c r="F19" s="95">
        <f>+F16*-$E$8</f>
        <v>-11250</v>
      </c>
      <c r="G19" s="95"/>
      <c r="H19" s="95">
        <f>+H16*-$E$8</f>
        <v>-8750</v>
      </c>
      <c r="I19" s="95"/>
      <c r="J19" s="95">
        <f>+J16*-$E$8</f>
        <v>-10000</v>
      </c>
      <c r="K19" s="95"/>
      <c r="M19" s="37"/>
    </row>
    <row r="20" spans="3:13" x14ac:dyDescent="0.3">
      <c r="C20" s="31" t="s">
        <v>35</v>
      </c>
      <c r="D20" s="6" t="s">
        <v>25</v>
      </c>
      <c r="E20" s="5" t="s">
        <v>58</v>
      </c>
      <c r="F20" s="95">
        <f>+(F16+F18+F19)*-$E$4</f>
        <v>0</v>
      </c>
      <c r="G20" s="95"/>
      <c r="H20" s="95">
        <f>+(H16+H18+H19)*-$E$4</f>
        <v>0</v>
      </c>
      <c r="I20" s="95"/>
      <c r="J20" s="95">
        <f>+(J16+J18+J19)*-$E$4</f>
        <v>0</v>
      </c>
      <c r="K20" s="95"/>
      <c r="M20" s="37"/>
    </row>
    <row r="21" spans="3:13" x14ac:dyDescent="0.3">
      <c r="C21" s="31" t="s">
        <v>68</v>
      </c>
      <c r="D21" s="6" t="s">
        <v>26</v>
      </c>
      <c r="E21" s="5" t="s">
        <v>59</v>
      </c>
      <c r="F21" s="95">
        <f>+F18+F20+F19</f>
        <v>-39375</v>
      </c>
      <c r="G21" s="95"/>
      <c r="H21" s="95">
        <f>+H18+H20+H19</f>
        <v>-30625</v>
      </c>
      <c r="I21" s="95"/>
      <c r="J21" s="95">
        <f>+J18+J20+J19</f>
        <v>-35000</v>
      </c>
      <c r="K21" s="95"/>
      <c r="M21" s="37"/>
    </row>
    <row r="22" spans="3:13" x14ac:dyDescent="0.3">
      <c r="C22" s="97"/>
      <c r="D22" s="98"/>
      <c r="E22" s="98"/>
      <c r="F22" s="98"/>
      <c r="G22" s="98"/>
      <c r="H22" s="98"/>
      <c r="I22" s="98"/>
      <c r="J22" s="98"/>
      <c r="K22" s="98"/>
      <c r="M22" s="37"/>
    </row>
    <row r="23" spans="3:13" x14ac:dyDescent="0.3">
      <c r="C23" s="31" t="s">
        <v>43</v>
      </c>
      <c r="D23" s="6" t="s">
        <v>27</v>
      </c>
      <c r="E23" s="5" t="s">
        <v>66</v>
      </c>
      <c r="F23" s="95">
        <f>F14+F21</f>
        <v>6210625</v>
      </c>
      <c r="G23" s="95"/>
      <c r="H23" s="95">
        <f>H14+H21</f>
        <v>3719375</v>
      </c>
      <c r="I23" s="95"/>
      <c r="J23" s="95">
        <f>J14+J21</f>
        <v>4965000</v>
      </c>
      <c r="K23" s="95"/>
      <c r="M23" s="37"/>
    </row>
    <row r="24" spans="3:13" ht="43.2" x14ac:dyDescent="0.3">
      <c r="C24" s="31" t="s">
        <v>70</v>
      </c>
      <c r="D24" s="6" t="s">
        <v>28</v>
      </c>
      <c r="E24" s="5"/>
      <c r="F24" s="95">
        <f>F12</f>
        <v>5000000</v>
      </c>
      <c r="G24" s="95"/>
      <c r="H24" s="95">
        <f>H12</f>
        <v>5000000</v>
      </c>
      <c r="I24" s="95"/>
      <c r="J24" s="95">
        <f>J12</f>
        <v>5000000</v>
      </c>
      <c r="K24" s="95"/>
      <c r="M24" s="37"/>
    </row>
    <row r="25" spans="3:13" x14ac:dyDescent="0.3">
      <c r="C25" s="34" t="s">
        <v>71</v>
      </c>
      <c r="D25" s="6" t="s">
        <v>45</v>
      </c>
      <c r="E25" s="13" t="s">
        <v>69</v>
      </c>
      <c r="F25" s="95">
        <f>(F24*$E$7)</f>
        <v>500000</v>
      </c>
      <c r="G25" s="95"/>
      <c r="H25" s="95">
        <f>(H24*$E$7)</f>
        <v>500000</v>
      </c>
      <c r="I25" s="95"/>
      <c r="J25" s="95">
        <f>(J24*$E$7)</f>
        <v>500000</v>
      </c>
      <c r="K25" s="95"/>
      <c r="M25" s="37"/>
    </row>
    <row r="26" spans="3:13" ht="28.8" x14ac:dyDescent="0.3">
      <c r="C26" s="31" t="s">
        <v>72</v>
      </c>
      <c r="D26" s="6" t="s">
        <v>46</v>
      </c>
      <c r="E26" s="5" t="s">
        <v>73</v>
      </c>
      <c r="F26" s="95" t="str">
        <f>IF(F23&gt;(F24+F25),("Yes"),("No Performance fee"))</f>
        <v>Yes</v>
      </c>
      <c r="G26" s="95"/>
      <c r="H26" s="95" t="str">
        <f>IF(H23&gt;(H24+H25),("Yes"),("No Performance fee"))</f>
        <v>No Performance fee</v>
      </c>
      <c r="I26" s="95"/>
      <c r="J26" s="95" t="str">
        <f>IF(J23&gt;(J24+J25),("Yes"),("No Performance fee"))</f>
        <v>No Performance fee</v>
      </c>
      <c r="K26" s="95"/>
      <c r="M26" s="37"/>
    </row>
    <row r="27" spans="3:13" x14ac:dyDescent="0.3">
      <c r="C27" s="114" t="s">
        <v>44</v>
      </c>
      <c r="D27" s="115"/>
      <c r="E27" s="115"/>
      <c r="F27" s="115"/>
      <c r="G27" s="115"/>
      <c r="H27" s="115"/>
      <c r="I27" s="115"/>
      <c r="J27" s="115"/>
      <c r="K27" s="115"/>
      <c r="M27" s="37"/>
    </row>
    <row r="28" spans="3:13" x14ac:dyDescent="0.3">
      <c r="C28" s="31" t="s">
        <v>53</v>
      </c>
      <c r="D28" s="6" t="s">
        <v>47</v>
      </c>
      <c r="E28" s="5" t="s">
        <v>74</v>
      </c>
      <c r="F28" s="95">
        <f>+IF(F26="Yes",(F23-F24-F25),(0))</f>
        <v>710625</v>
      </c>
      <c r="G28" s="95"/>
      <c r="H28" s="95">
        <f>+IF(H26="Yes",(H23-H24-H25),(0))</f>
        <v>0</v>
      </c>
      <c r="I28" s="95"/>
      <c r="J28" s="95">
        <f>+IF(J26="Yes",(J23-J24-J25),(0))</f>
        <v>0</v>
      </c>
      <c r="K28" s="95"/>
      <c r="M28" s="37"/>
    </row>
    <row r="29" spans="3:13" x14ac:dyDescent="0.3">
      <c r="C29" s="34" t="s">
        <v>48</v>
      </c>
      <c r="D29" s="6" t="s">
        <v>49</v>
      </c>
      <c r="E29" s="13" t="s">
        <v>75</v>
      </c>
      <c r="F29" s="95">
        <f>+F28*-$E$6</f>
        <v>-106593.75</v>
      </c>
      <c r="G29" s="95"/>
      <c r="H29" s="95">
        <f>+H28*-$E$6</f>
        <v>0</v>
      </c>
      <c r="I29" s="95"/>
      <c r="J29" s="95">
        <f>+J28*-$E$6</f>
        <v>0</v>
      </c>
      <c r="K29" s="95"/>
      <c r="M29" s="37"/>
    </row>
    <row r="30" spans="3:13" x14ac:dyDescent="0.3">
      <c r="C30" s="33"/>
      <c r="D30" s="6"/>
      <c r="E30" s="6"/>
      <c r="F30" s="6"/>
      <c r="G30" s="6"/>
      <c r="H30" s="6"/>
      <c r="I30" s="6"/>
      <c r="J30" s="6"/>
      <c r="K30" s="6"/>
      <c r="M30" s="37"/>
    </row>
    <row r="31" spans="3:13" ht="28.8" x14ac:dyDescent="0.3">
      <c r="C31" s="31" t="s">
        <v>54</v>
      </c>
      <c r="D31" s="6" t="s">
        <v>50</v>
      </c>
      <c r="E31" s="5" t="s">
        <v>76</v>
      </c>
      <c r="F31" s="95">
        <f>+F23+F29</f>
        <v>6104031.25</v>
      </c>
      <c r="G31" s="95"/>
      <c r="H31" s="95">
        <f>+H23+H29</f>
        <v>3719375</v>
      </c>
      <c r="I31" s="95"/>
      <c r="J31" s="95">
        <f>+J23+J29</f>
        <v>4965000</v>
      </c>
      <c r="K31" s="95"/>
      <c r="M31" s="37"/>
    </row>
    <row r="32" spans="3:13" x14ac:dyDescent="0.3">
      <c r="C32" s="31" t="s">
        <v>10</v>
      </c>
      <c r="D32" s="6" t="s">
        <v>52</v>
      </c>
      <c r="E32" s="5" t="s">
        <v>77</v>
      </c>
      <c r="F32" s="100">
        <f>+F31/F12-1</f>
        <v>0.22080625000000009</v>
      </c>
      <c r="G32" s="100"/>
      <c r="H32" s="100">
        <f>+H31/H12-1</f>
        <v>-0.25612500000000005</v>
      </c>
      <c r="I32" s="100"/>
      <c r="J32" s="100">
        <f>+J31/J12-1</f>
        <v>-7.0000000000000062E-3</v>
      </c>
      <c r="K32" s="100"/>
      <c r="M32" s="37"/>
    </row>
    <row r="33" spans="2:13" x14ac:dyDescent="0.3">
      <c r="C33" s="33"/>
      <c r="D33" s="6"/>
      <c r="E33" s="6"/>
      <c r="F33" s="6"/>
      <c r="G33" s="6"/>
      <c r="H33" s="6"/>
      <c r="I33" s="6"/>
      <c r="J33" s="6"/>
      <c r="K33" s="6"/>
      <c r="M33" s="37"/>
    </row>
    <row r="34" spans="2:13" ht="28.8" x14ac:dyDescent="0.3">
      <c r="C34" s="31" t="s">
        <v>111</v>
      </c>
      <c r="D34" s="6" t="s">
        <v>79</v>
      </c>
      <c r="E34" s="5" t="s">
        <v>86</v>
      </c>
      <c r="F34" s="95">
        <f>MAX(F24,F31)</f>
        <v>6104031.25</v>
      </c>
      <c r="G34" s="95"/>
      <c r="H34" s="95">
        <f>MAX(H24,H31)</f>
        <v>5000000</v>
      </c>
      <c r="I34" s="95"/>
      <c r="J34" s="95">
        <f>MAX(J24,J31)</f>
        <v>5000000</v>
      </c>
      <c r="K34" s="95"/>
      <c r="M34" s="37"/>
    </row>
    <row r="35" spans="2:13" ht="43.2" x14ac:dyDescent="0.3">
      <c r="C35" s="31" t="s">
        <v>112</v>
      </c>
      <c r="D35" s="6" t="s">
        <v>79</v>
      </c>
      <c r="E35" s="5" t="s">
        <v>85</v>
      </c>
      <c r="F35" s="95">
        <f>MAX(F24,F23)</f>
        <v>6210625</v>
      </c>
      <c r="G35" s="95"/>
      <c r="H35" s="95">
        <f>MAX(H24,H23)</f>
        <v>5000000</v>
      </c>
      <c r="I35" s="95"/>
      <c r="J35" s="95">
        <f>MAX(J24,J23)</f>
        <v>5000000</v>
      </c>
      <c r="K35" s="95"/>
      <c r="M35" s="37"/>
    </row>
    <row r="36" spans="2:13" x14ac:dyDescent="0.3">
      <c r="C36" s="38"/>
      <c r="F36" s="40"/>
      <c r="G36" s="40"/>
      <c r="H36" s="40"/>
      <c r="I36" s="40"/>
      <c r="J36" s="40"/>
      <c r="K36" s="40"/>
      <c r="L36" s="40"/>
      <c r="M36" s="41"/>
    </row>
    <row r="37" spans="2:13" ht="15" thickBot="1" x14ac:dyDescent="0.35">
      <c r="B37" s="43"/>
      <c r="C37" s="118" t="s">
        <v>87</v>
      </c>
      <c r="D37" s="119"/>
      <c r="E37" s="119"/>
      <c r="F37" s="119"/>
      <c r="G37" s="119"/>
      <c r="H37" s="119"/>
      <c r="I37" s="119"/>
      <c r="J37" s="119"/>
      <c r="K37" s="119"/>
      <c r="L37" s="119"/>
      <c r="M37" s="120"/>
    </row>
    <row r="38" spans="2:13" ht="42.75" customHeight="1" thickBot="1" x14ac:dyDescent="0.35">
      <c r="B38" s="44">
        <v>1</v>
      </c>
      <c r="C38" s="111" t="s">
        <v>114</v>
      </c>
      <c r="D38" s="112"/>
      <c r="E38" s="112"/>
      <c r="F38" s="112"/>
      <c r="G38" s="112"/>
      <c r="H38" s="112"/>
      <c r="I38" s="112"/>
      <c r="J38" s="112"/>
      <c r="K38" s="112"/>
      <c r="L38" s="112"/>
      <c r="M38" s="113"/>
    </row>
    <row r="39" spans="2:13" ht="40.5" customHeight="1" thickBot="1" x14ac:dyDescent="0.35">
      <c r="B39" s="44">
        <f t="shared" ref="B39:B47" si="0">+B38+1</f>
        <v>2</v>
      </c>
      <c r="C39" s="111" t="s">
        <v>80</v>
      </c>
      <c r="D39" s="112"/>
      <c r="E39" s="112"/>
      <c r="F39" s="112"/>
      <c r="G39" s="112"/>
      <c r="H39" s="112"/>
      <c r="I39" s="112"/>
      <c r="J39" s="112"/>
      <c r="K39" s="112"/>
      <c r="L39" s="112"/>
      <c r="M39" s="113"/>
    </row>
    <row r="40" spans="2:13" ht="15" thickBot="1" x14ac:dyDescent="0.35">
      <c r="B40" s="44">
        <f t="shared" si="0"/>
        <v>3</v>
      </c>
      <c r="C40" s="111" t="s">
        <v>60</v>
      </c>
      <c r="D40" s="112"/>
      <c r="E40" s="112"/>
      <c r="F40" s="112"/>
      <c r="G40" s="112"/>
      <c r="H40" s="112"/>
      <c r="I40" s="112"/>
      <c r="J40" s="112"/>
      <c r="K40" s="112"/>
      <c r="L40" s="112"/>
      <c r="M40" s="113"/>
    </row>
    <row r="41" spans="2:13" ht="32.25" customHeight="1" thickBot="1" x14ac:dyDescent="0.35">
      <c r="B41" s="44">
        <f t="shared" si="0"/>
        <v>4</v>
      </c>
      <c r="C41" s="121" t="s">
        <v>37</v>
      </c>
      <c r="D41" s="85"/>
      <c r="E41" s="85"/>
      <c r="F41" s="85"/>
      <c r="G41" s="85"/>
      <c r="H41" s="85"/>
      <c r="I41" s="85"/>
      <c r="J41" s="85"/>
      <c r="K41" s="85"/>
      <c r="L41" s="85"/>
      <c r="M41" s="122"/>
    </row>
    <row r="42" spans="2:13" ht="45" customHeight="1" thickBot="1" x14ac:dyDescent="0.35">
      <c r="B42" s="44">
        <f t="shared" si="0"/>
        <v>5</v>
      </c>
      <c r="C42" s="111" t="s">
        <v>62</v>
      </c>
      <c r="D42" s="112"/>
      <c r="E42" s="112"/>
      <c r="F42" s="112"/>
      <c r="G42" s="112"/>
      <c r="H42" s="112"/>
      <c r="I42" s="112"/>
      <c r="J42" s="112"/>
      <c r="K42" s="112"/>
      <c r="L42" s="112"/>
      <c r="M42" s="113"/>
    </row>
    <row r="43" spans="2:13" ht="15" thickBot="1" x14ac:dyDescent="0.35">
      <c r="B43" s="44">
        <f t="shared" si="0"/>
        <v>6</v>
      </c>
      <c r="C43" s="111" t="s">
        <v>51</v>
      </c>
      <c r="D43" s="112"/>
      <c r="E43" s="112"/>
      <c r="F43" s="112"/>
      <c r="G43" s="112"/>
      <c r="H43" s="112"/>
      <c r="I43" s="112"/>
      <c r="J43" s="112"/>
      <c r="K43" s="112"/>
      <c r="L43" s="112"/>
      <c r="M43" s="113"/>
    </row>
    <row r="44" spans="2:13" ht="46.5" customHeight="1" thickBot="1" x14ac:dyDescent="0.35">
      <c r="B44" s="44">
        <f t="shared" si="0"/>
        <v>7</v>
      </c>
      <c r="C44" s="111" t="s">
        <v>82</v>
      </c>
      <c r="D44" s="112"/>
      <c r="E44" s="112"/>
      <c r="F44" s="112"/>
      <c r="G44" s="112"/>
      <c r="H44" s="112"/>
      <c r="I44" s="112"/>
      <c r="J44" s="112"/>
      <c r="K44" s="112"/>
      <c r="L44" s="112"/>
      <c r="M44" s="113"/>
    </row>
    <row r="45" spans="2:13" ht="34.5" customHeight="1" thickBot="1" x14ac:dyDescent="0.35">
      <c r="B45" s="44">
        <f t="shared" si="0"/>
        <v>8</v>
      </c>
      <c r="C45" s="111" t="s">
        <v>83</v>
      </c>
      <c r="D45" s="112"/>
      <c r="E45" s="112"/>
      <c r="F45" s="112"/>
      <c r="G45" s="112"/>
      <c r="H45" s="112"/>
      <c r="I45" s="112"/>
      <c r="J45" s="112"/>
      <c r="K45" s="112"/>
      <c r="L45" s="112"/>
      <c r="M45" s="113"/>
    </row>
    <row r="46" spans="2:13" ht="15" thickBot="1" x14ac:dyDescent="0.35">
      <c r="B46" s="44">
        <f t="shared" si="0"/>
        <v>9</v>
      </c>
      <c r="C46" s="111" t="s">
        <v>81</v>
      </c>
      <c r="D46" s="112"/>
      <c r="E46" s="112"/>
      <c r="F46" s="112"/>
      <c r="G46" s="112"/>
      <c r="H46" s="112"/>
      <c r="I46" s="112"/>
      <c r="J46" s="112"/>
      <c r="K46" s="112"/>
      <c r="L46" s="112"/>
      <c r="M46" s="113"/>
    </row>
    <row r="47" spans="2:13" ht="15" thickBot="1" x14ac:dyDescent="0.35">
      <c r="B47" s="44">
        <f t="shared" si="0"/>
        <v>10</v>
      </c>
      <c r="C47" s="111" t="s">
        <v>84</v>
      </c>
      <c r="D47" s="112"/>
      <c r="E47" s="112"/>
      <c r="F47" s="112"/>
      <c r="G47" s="112"/>
      <c r="H47" s="112"/>
      <c r="I47" s="112"/>
      <c r="J47" s="112"/>
      <c r="K47" s="112"/>
      <c r="L47" s="112"/>
      <c r="M47" s="113"/>
    </row>
    <row r="48" spans="2:13" x14ac:dyDescent="0.3">
      <c r="B48" s="63"/>
      <c r="C48" s="85"/>
      <c r="D48" s="85"/>
      <c r="E48" s="85"/>
      <c r="F48" s="85"/>
      <c r="G48" s="85"/>
      <c r="H48" s="85"/>
      <c r="I48" s="85"/>
      <c r="J48" s="85"/>
      <c r="K48" s="85"/>
      <c r="L48" s="85"/>
      <c r="M48" s="85"/>
    </row>
    <row r="49" spans="2:13" x14ac:dyDescent="0.3">
      <c r="B49" s="63"/>
      <c r="C49" s="85"/>
      <c r="D49" s="85"/>
      <c r="E49" s="85"/>
      <c r="F49" s="85"/>
      <c r="G49" s="85"/>
      <c r="H49" s="85"/>
      <c r="I49" s="85"/>
      <c r="J49" s="85"/>
      <c r="K49" s="85"/>
      <c r="L49" s="85"/>
      <c r="M49" s="85"/>
    </row>
  </sheetData>
  <mergeCells count="75">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 ref="J16:K16"/>
    <mergeCell ref="C10:E11"/>
    <mergeCell ref="F10:G10"/>
    <mergeCell ref="H10:I10"/>
    <mergeCell ref="J10:K10"/>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F34:G34"/>
    <mergeCell ref="H34:I34"/>
    <mergeCell ref="J34:K34"/>
    <mergeCell ref="F31:G31"/>
    <mergeCell ref="H31:I31"/>
    <mergeCell ref="J31:K31"/>
    <mergeCell ref="F32:G32"/>
    <mergeCell ref="H32:I32"/>
    <mergeCell ref="J32:K32"/>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80AA-BB93-482A-B6DC-CF2599B0E181}">
  <dimension ref="B1:Z983"/>
  <sheetViews>
    <sheetView topLeftCell="A9" zoomScale="78" workbookViewId="0">
      <selection activeCell="N31" sqref="N31:O31"/>
    </sheetView>
  </sheetViews>
  <sheetFormatPr defaultColWidth="14.44140625" defaultRowHeight="15" customHeight="1" x14ac:dyDescent="0.3"/>
  <cols>
    <col min="2" max="2" width="4.33203125" customWidth="1"/>
    <col min="3" max="3" width="48" customWidth="1"/>
    <col min="4" max="4" width="8" customWidth="1"/>
    <col min="5" max="5" width="14.6640625" customWidth="1"/>
    <col min="6" max="6" width="11.44140625" bestFit="1" customWidth="1"/>
    <col min="7" max="7" width="6.44140625" customWidth="1"/>
    <col min="8" max="8" width="14.6640625" customWidth="1"/>
    <col min="9" max="9" width="6.33203125" customWidth="1"/>
    <col min="10" max="10" width="13.6640625" customWidth="1"/>
    <col min="11" max="11" width="6.33203125" customWidth="1"/>
    <col min="12" max="12" width="13.6640625" customWidth="1"/>
    <col min="13" max="13" width="6.33203125" customWidth="1"/>
    <col min="14" max="14" width="13" customWidth="1"/>
    <col min="15" max="15" width="6.33203125" customWidth="1"/>
    <col min="16" max="16" width="14.6640625" customWidth="1"/>
    <col min="17" max="17" width="11" customWidth="1"/>
    <col min="18" max="18" width="8.6640625" customWidth="1"/>
    <col min="19" max="19" width="10.44140625" customWidth="1"/>
    <col min="20" max="20" width="8.6640625" customWidth="1"/>
    <col min="21" max="21" width="20.33203125" customWidth="1"/>
    <col min="22" max="26" width="8.6640625" customWidth="1"/>
  </cols>
  <sheetData>
    <row r="1" spans="2:26" ht="15" customHeight="1" thickBot="1" x14ac:dyDescent="0.35"/>
    <row r="2" spans="2:26" ht="28.8" x14ac:dyDescent="0.3">
      <c r="B2" s="47"/>
      <c r="C2" s="48"/>
      <c r="D2" s="48"/>
      <c r="E2" s="49" t="s">
        <v>94</v>
      </c>
      <c r="F2" s="123"/>
      <c r="G2" s="123"/>
      <c r="H2" s="123"/>
      <c r="I2" s="123"/>
      <c r="J2" s="123"/>
      <c r="K2" s="123"/>
      <c r="L2" s="123"/>
      <c r="M2" s="123"/>
      <c r="N2" s="123"/>
      <c r="O2" s="123"/>
      <c r="P2" s="71"/>
    </row>
    <row r="3" spans="2:26" ht="14.4" x14ac:dyDescent="0.3">
      <c r="B3" s="50"/>
      <c r="C3" s="21" t="s">
        <v>0</v>
      </c>
      <c r="D3" s="22"/>
      <c r="E3" s="21"/>
      <c r="F3" s="124"/>
      <c r="G3" s="124"/>
      <c r="H3" s="124"/>
      <c r="I3" s="124"/>
      <c r="J3" s="124"/>
      <c r="K3" s="124"/>
      <c r="L3" s="124"/>
      <c r="M3" s="124"/>
      <c r="N3" s="124"/>
      <c r="O3" s="124"/>
      <c r="P3" s="71"/>
    </row>
    <row r="4" spans="2:26" ht="14.4" x14ac:dyDescent="0.3">
      <c r="B4" s="50"/>
      <c r="C4" s="17" t="s">
        <v>2</v>
      </c>
      <c r="D4" s="18" t="s">
        <v>15</v>
      </c>
      <c r="E4" s="27">
        <v>5000000</v>
      </c>
      <c r="F4" s="124"/>
      <c r="G4" s="124"/>
      <c r="H4" s="124"/>
      <c r="I4" s="124"/>
      <c r="J4" s="124"/>
      <c r="K4" s="124"/>
      <c r="L4" s="124"/>
      <c r="M4" s="124"/>
      <c r="N4" s="124"/>
      <c r="O4" s="124"/>
      <c r="P4" s="71"/>
    </row>
    <row r="5" spans="2:26" ht="14.4" x14ac:dyDescent="0.3">
      <c r="B5" s="50"/>
      <c r="C5" s="17" t="s">
        <v>1</v>
      </c>
      <c r="D5" s="18" t="s">
        <v>16</v>
      </c>
      <c r="E5" s="62">
        <v>1.4999999999999999E-2</v>
      </c>
      <c r="F5" s="124"/>
      <c r="G5" s="124"/>
      <c r="H5" s="124"/>
      <c r="I5" s="124"/>
      <c r="J5" s="124"/>
      <c r="K5" s="124"/>
      <c r="L5" s="124"/>
      <c r="M5" s="124"/>
      <c r="N5" s="124"/>
      <c r="O5" s="124"/>
      <c r="P5" s="71"/>
    </row>
    <row r="6" spans="2:26" ht="14.4" x14ac:dyDescent="0.3">
      <c r="B6" s="50"/>
      <c r="C6" s="17" t="s">
        <v>6</v>
      </c>
      <c r="D6" s="18" t="s">
        <v>17</v>
      </c>
      <c r="E6" s="62">
        <v>5.0000000000000001E-3</v>
      </c>
      <c r="F6" s="124"/>
      <c r="G6" s="124"/>
      <c r="H6" s="124"/>
      <c r="I6" s="124"/>
      <c r="J6" s="124"/>
      <c r="K6" s="124"/>
      <c r="L6" s="124"/>
      <c r="M6" s="124"/>
      <c r="N6" s="124"/>
      <c r="O6" s="124"/>
      <c r="P6" s="71"/>
    </row>
    <row r="7" spans="2:26" ht="14.4" x14ac:dyDescent="0.3">
      <c r="B7" s="50"/>
      <c r="C7" s="17" t="s">
        <v>39</v>
      </c>
      <c r="D7" s="18" t="s">
        <v>41</v>
      </c>
      <c r="E7" s="62">
        <v>0.15</v>
      </c>
      <c r="F7" s="124"/>
      <c r="G7" s="124"/>
      <c r="H7" s="124"/>
      <c r="I7" s="124"/>
      <c r="J7" s="124"/>
      <c r="K7" s="124"/>
      <c r="L7" s="124"/>
      <c r="M7" s="124"/>
      <c r="N7" s="124"/>
      <c r="O7" s="124"/>
      <c r="P7" s="71"/>
    </row>
    <row r="8" spans="2:26" ht="14.4" x14ac:dyDescent="0.3">
      <c r="B8" s="50"/>
      <c r="C8" s="17" t="s">
        <v>40</v>
      </c>
      <c r="D8" s="18" t="s">
        <v>42</v>
      </c>
      <c r="E8" s="62">
        <v>0.1</v>
      </c>
      <c r="F8" s="124"/>
      <c r="G8" s="124"/>
      <c r="H8" s="124"/>
      <c r="I8" s="124"/>
      <c r="J8" s="124"/>
      <c r="K8" s="124"/>
      <c r="L8" s="124"/>
      <c r="M8" s="124"/>
      <c r="N8" s="124"/>
      <c r="O8" s="124"/>
      <c r="P8" s="71"/>
    </row>
    <row r="9" spans="2:26" ht="14.4" x14ac:dyDescent="0.3">
      <c r="B9" s="50"/>
      <c r="C9" s="17" t="s">
        <v>56</v>
      </c>
      <c r="D9" s="18" t="s">
        <v>64</v>
      </c>
      <c r="E9" s="62">
        <v>2E-3</v>
      </c>
      <c r="F9" s="124"/>
      <c r="G9" s="124"/>
      <c r="H9" s="124"/>
      <c r="I9" s="124"/>
      <c r="J9" s="124"/>
      <c r="K9" s="124"/>
      <c r="L9" s="124"/>
      <c r="M9" s="124"/>
      <c r="N9" s="124"/>
      <c r="O9" s="124"/>
      <c r="P9" s="72"/>
    </row>
    <row r="10" spans="2:26" thickBot="1" x14ac:dyDescent="0.35">
      <c r="B10" s="50"/>
      <c r="C10" s="15"/>
      <c r="D10" s="16"/>
      <c r="E10" s="15"/>
      <c r="F10" s="125"/>
      <c r="G10" s="125"/>
      <c r="H10" s="125"/>
      <c r="I10" s="125"/>
      <c r="J10" s="125"/>
      <c r="K10" s="125"/>
      <c r="L10" s="125"/>
      <c r="M10" s="125"/>
      <c r="N10" s="125"/>
      <c r="O10" s="125"/>
      <c r="P10" s="72"/>
      <c r="Q10" s="14"/>
      <c r="R10" s="14"/>
      <c r="S10" s="14"/>
      <c r="T10" s="14"/>
      <c r="U10" s="14"/>
      <c r="V10" s="14"/>
      <c r="W10" s="14"/>
      <c r="X10" s="14"/>
      <c r="Y10" s="14"/>
      <c r="Z10" s="14"/>
    </row>
    <row r="11" spans="2:26" thickBot="1" x14ac:dyDescent="0.35">
      <c r="B11" s="50"/>
      <c r="C11" s="144" t="s">
        <v>106</v>
      </c>
      <c r="D11" s="127"/>
      <c r="E11" s="128"/>
      <c r="F11" s="145" t="s">
        <v>93</v>
      </c>
      <c r="G11" s="146"/>
      <c r="H11" s="145" t="s">
        <v>92</v>
      </c>
      <c r="I11" s="146"/>
      <c r="J11" s="145" t="s">
        <v>91</v>
      </c>
      <c r="K11" s="146"/>
      <c r="L11" s="145" t="s">
        <v>90</v>
      </c>
      <c r="M11" s="146"/>
      <c r="N11" s="145" t="s">
        <v>89</v>
      </c>
      <c r="O11" s="147"/>
      <c r="P11" s="72"/>
      <c r="Q11" s="14"/>
      <c r="R11" s="14"/>
      <c r="S11" s="14"/>
      <c r="T11" s="14"/>
      <c r="U11" s="14"/>
      <c r="V11" s="14"/>
      <c r="W11" s="14"/>
      <c r="X11" s="14"/>
      <c r="Y11" s="14"/>
      <c r="Z11" s="14"/>
    </row>
    <row r="12" spans="2:26" thickBot="1" x14ac:dyDescent="0.35">
      <c r="B12" s="50"/>
      <c r="C12" s="127"/>
      <c r="D12" s="127"/>
      <c r="E12" s="128"/>
      <c r="F12" s="58" t="s">
        <v>88</v>
      </c>
      <c r="G12" s="59">
        <v>0.25</v>
      </c>
      <c r="H12" s="60" t="s">
        <v>88</v>
      </c>
      <c r="I12" s="61">
        <v>-0.15</v>
      </c>
      <c r="J12" s="60" t="s">
        <v>88</v>
      </c>
      <c r="K12" s="61">
        <v>0.4</v>
      </c>
      <c r="L12" s="60" t="s">
        <v>88</v>
      </c>
      <c r="M12" s="61">
        <v>0.15</v>
      </c>
      <c r="N12" s="60" t="s">
        <v>88</v>
      </c>
      <c r="O12" s="70">
        <v>0.1</v>
      </c>
      <c r="P12" s="72"/>
      <c r="Q12" s="14"/>
      <c r="R12" s="14"/>
      <c r="S12" s="14"/>
      <c r="T12" s="14"/>
      <c r="U12" s="14"/>
      <c r="V12" s="14"/>
      <c r="W12" s="14"/>
      <c r="X12" s="14"/>
      <c r="Y12" s="14"/>
      <c r="Z12" s="14"/>
    </row>
    <row r="13" spans="2:26" ht="14.4" x14ac:dyDescent="0.3">
      <c r="B13" s="50"/>
      <c r="C13" s="17" t="s">
        <v>105</v>
      </c>
      <c r="D13" s="18" t="s">
        <v>19</v>
      </c>
      <c r="E13" s="11" t="s">
        <v>29</v>
      </c>
      <c r="F13" s="148">
        <f>E4</f>
        <v>5000000</v>
      </c>
      <c r="G13" s="149"/>
      <c r="H13" s="148">
        <f>F33</f>
        <v>6032814.53125</v>
      </c>
      <c r="I13" s="149"/>
      <c r="J13" s="148">
        <f>H33</f>
        <v>5005710.5129629103</v>
      </c>
      <c r="K13" s="149"/>
      <c r="L13" s="148">
        <f t="shared" ref="L13" si="0">J33</f>
        <v>6855932.1812359141</v>
      </c>
      <c r="M13" s="149"/>
      <c r="N13" s="148">
        <f t="shared" ref="N13" si="1">L33</f>
        <v>7699128.4365495546</v>
      </c>
      <c r="O13" s="150"/>
      <c r="P13" s="72"/>
      <c r="Q13" s="14"/>
      <c r="R13" s="14"/>
      <c r="S13" s="14"/>
      <c r="T13" s="14"/>
      <c r="U13" s="14"/>
      <c r="V13" s="14"/>
      <c r="W13" s="14"/>
      <c r="X13" s="14"/>
      <c r="Y13" s="14"/>
      <c r="Z13" s="14"/>
    </row>
    <row r="14" spans="2:26" ht="14.4" x14ac:dyDescent="0.3">
      <c r="B14" s="50"/>
      <c r="C14" s="17" t="s">
        <v>33</v>
      </c>
      <c r="D14" s="18" t="s">
        <v>20</v>
      </c>
      <c r="E14" s="11" t="s">
        <v>30</v>
      </c>
      <c r="F14" s="95">
        <f>F13*G12</f>
        <v>1250000</v>
      </c>
      <c r="G14" s="95"/>
      <c r="H14" s="95">
        <f>H13*I12</f>
        <v>-904922.1796875</v>
      </c>
      <c r="I14" s="95"/>
      <c r="J14" s="95">
        <f t="shared" ref="J14" si="2">J13*K12</f>
        <v>2002284.2051851642</v>
      </c>
      <c r="K14" s="95"/>
      <c r="L14" s="95">
        <f t="shared" ref="L14" si="3">L13*M12</f>
        <v>1028389.827185387</v>
      </c>
      <c r="M14" s="95"/>
      <c r="N14" s="95">
        <f t="shared" ref="N14" si="4">N13*O12</f>
        <v>769912.8436549555</v>
      </c>
      <c r="O14" s="135"/>
      <c r="P14" s="72"/>
      <c r="Q14" s="14"/>
      <c r="R14" s="14"/>
      <c r="S14" s="14"/>
      <c r="T14" s="14"/>
      <c r="U14" s="14"/>
      <c r="V14" s="14"/>
      <c r="W14" s="14"/>
      <c r="X14" s="14"/>
      <c r="Y14" s="14"/>
      <c r="Z14" s="14"/>
    </row>
    <row r="15" spans="2:26" ht="14.4" x14ac:dyDescent="0.3">
      <c r="B15" s="50"/>
      <c r="C15" s="17" t="s">
        <v>7</v>
      </c>
      <c r="D15" s="18" t="s">
        <v>21</v>
      </c>
      <c r="E15" s="11" t="s">
        <v>31</v>
      </c>
      <c r="F15" s="129">
        <f>SUM(F13:G14)</f>
        <v>6250000</v>
      </c>
      <c r="G15" s="127"/>
      <c r="H15" s="129">
        <f>SUM(H13:I14)</f>
        <v>5127892.3515625</v>
      </c>
      <c r="I15" s="127"/>
      <c r="J15" s="129">
        <f t="shared" ref="J15" si="5">SUM(J13:K14)</f>
        <v>7007994.718148075</v>
      </c>
      <c r="K15" s="127"/>
      <c r="L15" s="129">
        <f t="shared" ref="L15" si="6">SUM(L13:M14)</f>
        <v>7884322.0084213009</v>
      </c>
      <c r="M15" s="127"/>
      <c r="N15" s="129">
        <f t="shared" ref="N15" si="7">SUM(N13:O14)</f>
        <v>8469041.2802045103</v>
      </c>
      <c r="O15" s="128"/>
      <c r="P15" s="72"/>
      <c r="Q15" s="14"/>
      <c r="R15" s="14"/>
      <c r="S15" s="14"/>
      <c r="T15" s="14"/>
      <c r="U15" s="14"/>
      <c r="V15" s="14"/>
      <c r="W15" s="14"/>
      <c r="X15" s="14"/>
      <c r="Y15" s="14"/>
      <c r="Z15" s="14"/>
    </row>
    <row r="16" spans="2:26" ht="14.4" x14ac:dyDescent="0.3">
      <c r="B16" s="50"/>
      <c r="C16" s="126"/>
      <c r="D16" s="127"/>
      <c r="E16" s="127"/>
      <c r="F16" s="127"/>
      <c r="G16" s="127"/>
      <c r="H16" s="127"/>
      <c r="I16" s="127"/>
      <c r="J16" s="127"/>
      <c r="K16" s="127"/>
      <c r="L16" s="127"/>
      <c r="M16" s="127"/>
      <c r="N16" s="127"/>
      <c r="O16" s="128"/>
      <c r="P16" s="72"/>
      <c r="Q16" s="14"/>
      <c r="R16" s="14"/>
      <c r="S16" s="14"/>
      <c r="T16" s="14"/>
      <c r="U16" s="14"/>
      <c r="V16" s="14"/>
      <c r="W16" s="14"/>
      <c r="X16" s="14"/>
      <c r="Y16" s="14"/>
      <c r="Z16" s="14"/>
    </row>
    <row r="17" spans="2:26" ht="14.4" x14ac:dyDescent="0.3">
      <c r="B17" s="50"/>
      <c r="C17" s="17" t="s">
        <v>18</v>
      </c>
      <c r="D17" s="18" t="s">
        <v>22</v>
      </c>
      <c r="E17" s="11" t="s">
        <v>32</v>
      </c>
      <c r="F17" s="104">
        <f>(F13+F15)/2</f>
        <v>5625000</v>
      </c>
      <c r="G17" s="104"/>
      <c r="H17" s="104">
        <f>(H13+H15)/2</f>
        <v>5580353.44140625</v>
      </c>
      <c r="I17" s="104"/>
      <c r="J17" s="104">
        <f t="shared" ref="J17" si="8">(J13+J15)/2</f>
        <v>6006852.6155554932</v>
      </c>
      <c r="K17" s="104"/>
      <c r="L17" s="104">
        <f t="shared" ref="L17" si="9">(L13+L15)/2</f>
        <v>7370127.0948286075</v>
      </c>
      <c r="M17" s="104"/>
      <c r="N17" s="104">
        <f t="shared" ref="N17" si="10">(N13+N15)/2</f>
        <v>8084084.858377032</v>
      </c>
      <c r="O17" s="143"/>
      <c r="P17" s="72"/>
      <c r="Q17" s="14"/>
      <c r="R17" s="14"/>
      <c r="S17" s="14"/>
      <c r="T17" s="14"/>
      <c r="U17" s="14"/>
      <c r="V17" s="14"/>
      <c r="W17" s="14"/>
      <c r="X17" s="14"/>
      <c r="Y17" s="14"/>
      <c r="Z17" s="14"/>
    </row>
    <row r="18" spans="2:26" ht="14.4" x14ac:dyDescent="0.3">
      <c r="B18" s="50"/>
      <c r="C18" s="126"/>
      <c r="D18" s="127"/>
      <c r="E18" s="127"/>
      <c r="F18" s="127"/>
      <c r="G18" s="127"/>
      <c r="H18" s="127"/>
      <c r="I18" s="127"/>
      <c r="J18" s="127"/>
      <c r="K18" s="127"/>
      <c r="L18" s="140"/>
      <c r="M18" s="141"/>
      <c r="N18" s="140"/>
      <c r="O18" s="142"/>
      <c r="P18" s="72"/>
      <c r="Q18" s="14"/>
      <c r="R18" s="14"/>
      <c r="S18" s="14"/>
      <c r="T18" s="14"/>
      <c r="U18" s="14"/>
      <c r="V18" s="14"/>
      <c r="W18" s="14"/>
      <c r="X18" s="14"/>
      <c r="Y18" s="14"/>
      <c r="Z18" s="14"/>
    </row>
    <row r="19" spans="2:26" ht="14.4" x14ac:dyDescent="0.3">
      <c r="B19" s="50"/>
      <c r="C19" s="17" t="s">
        <v>34</v>
      </c>
      <c r="D19" s="18" t="s">
        <v>23</v>
      </c>
      <c r="E19" s="11" t="s">
        <v>55</v>
      </c>
      <c r="F19" s="95">
        <f>+F17*-$E$6</f>
        <v>-28125</v>
      </c>
      <c r="G19" s="95"/>
      <c r="H19" s="95">
        <f>+H17*-$E$6</f>
        <v>-27901.767207031251</v>
      </c>
      <c r="I19" s="95"/>
      <c r="J19" s="95">
        <f>+J17*-$E$6</f>
        <v>-30034.263077777465</v>
      </c>
      <c r="K19" s="95"/>
      <c r="L19" s="95">
        <f t="shared" ref="L19" si="11">+L17*-$E$6</f>
        <v>-36850.63547414304</v>
      </c>
      <c r="M19" s="95"/>
      <c r="N19" s="95">
        <f t="shared" ref="N19" si="12">+N17*-$E$6</f>
        <v>-40420.42429188516</v>
      </c>
      <c r="O19" s="135"/>
      <c r="P19" s="72"/>
      <c r="Q19" s="14"/>
      <c r="R19" s="14"/>
      <c r="S19" s="14"/>
      <c r="T19" s="14"/>
      <c r="U19" s="14"/>
      <c r="V19" s="14"/>
      <c r="W19" s="14"/>
      <c r="X19" s="14"/>
      <c r="Y19" s="14"/>
      <c r="Z19" s="14"/>
    </row>
    <row r="20" spans="2:26" ht="14.4" x14ac:dyDescent="0.3">
      <c r="B20" s="50"/>
      <c r="C20" s="17" t="s">
        <v>56</v>
      </c>
      <c r="D20" s="18" t="s">
        <v>24</v>
      </c>
      <c r="E20" s="11" t="s">
        <v>65</v>
      </c>
      <c r="F20" s="95">
        <f>+F17*-$E$9</f>
        <v>-11250</v>
      </c>
      <c r="G20" s="95"/>
      <c r="H20" s="95">
        <f>+H17*-$E$9</f>
        <v>-11160.706882812501</v>
      </c>
      <c r="I20" s="95"/>
      <c r="J20" s="95">
        <f t="shared" ref="J20" si="13">+J17*-$E$9</f>
        <v>-12013.705231110987</v>
      </c>
      <c r="K20" s="95"/>
      <c r="L20" s="95">
        <f t="shared" ref="L20" si="14">+L17*-$E$9</f>
        <v>-14740.254189657215</v>
      </c>
      <c r="M20" s="95"/>
      <c r="N20" s="95">
        <f t="shared" ref="N20" si="15">+N17*-$E$9</f>
        <v>-16168.169716754064</v>
      </c>
      <c r="O20" s="135"/>
      <c r="P20" s="72"/>
      <c r="Q20" s="14"/>
      <c r="R20" s="14"/>
      <c r="S20" s="14"/>
      <c r="T20" s="14"/>
      <c r="U20" s="14"/>
      <c r="V20" s="14"/>
      <c r="W20" s="14"/>
      <c r="X20" s="14"/>
      <c r="Y20" s="14"/>
      <c r="Z20" s="14"/>
    </row>
    <row r="21" spans="2:26" ht="14.4" x14ac:dyDescent="0.3">
      <c r="B21" s="50"/>
      <c r="C21" s="17" t="s">
        <v>35</v>
      </c>
      <c r="D21" s="18" t="s">
        <v>25</v>
      </c>
      <c r="E21" s="5" t="s">
        <v>116</v>
      </c>
      <c r="F21" s="136">
        <f>+(F17+F20+F19)*-$E$5</f>
        <v>-83784.375</v>
      </c>
      <c r="G21" s="137"/>
      <c r="H21" s="136">
        <f>+(H17+H20+H19)*-$E$5</f>
        <v>-83119.364509746098</v>
      </c>
      <c r="I21" s="137"/>
      <c r="J21" s="136">
        <f>+(J17+J20+J19)*-$E$5</f>
        <v>-89472.069708699069</v>
      </c>
      <c r="K21" s="137"/>
      <c r="L21" s="136">
        <f>+(L17+L20+L19)*-$E$5</f>
        <v>-109778.04307747212</v>
      </c>
      <c r="M21" s="137"/>
      <c r="N21" s="136">
        <f>+(N17+N20+N19)*-$E$5</f>
        <v>-120412.44396552589</v>
      </c>
      <c r="O21" s="138"/>
      <c r="P21" s="73"/>
      <c r="Q21" s="14"/>
      <c r="R21" s="14"/>
      <c r="S21" s="14"/>
      <c r="T21" s="14"/>
      <c r="U21" s="14"/>
      <c r="V21" s="14"/>
      <c r="W21" s="14"/>
      <c r="X21" s="14"/>
      <c r="Y21" s="14"/>
      <c r="Z21" s="14"/>
    </row>
    <row r="22" spans="2:26" ht="15.75" customHeight="1" x14ac:dyDescent="0.3">
      <c r="B22" s="50"/>
      <c r="C22" s="17" t="s">
        <v>107</v>
      </c>
      <c r="D22" s="18" t="s">
        <v>26</v>
      </c>
      <c r="E22" s="5" t="s">
        <v>59</v>
      </c>
      <c r="F22" s="139">
        <f>+F19+F21+F20</f>
        <v>-123159.375</v>
      </c>
      <c r="G22" s="139"/>
      <c r="H22" s="139">
        <f>+H19+H21+H20</f>
        <v>-122181.83859958986</v>
      </c>
      <c r="I22" s="139"/>
      <c r="J22" s="139">
        <f>+J19+J21+J20</f>
        <v>-131520.0380175875</v>
      </c>
      <c r="K22" s="139"/>
      <c r="L22" s="139">
        <f t="shared" ref="L22" si="16">+L19+L21+L20</f>
        <v>-161368.93274127238</v>
      </c>
      <c r="M22" s="139"/>
      <c r="N22" s="139">
        <f t="shared" ref="N22" si="17">+N19+N21+N20</f>
        <v>-177001.03797416511</v>
      </c>
      <c r="O22" s="136"/>
      <c r="P22" s="72"/>
      <c r="Q22" s="14"/>
      <c r="R22" s="14"/>
      <c r="S22" s="14"/>
      <c r="T22" s="14"/>
      <c r="U22" s="14"/>
      <c r="V22" s="14"/>
      <c r="W22" s="14"/>
      <c r="X22" s="14"/>
      <c r="Y22" s="14"/>
      <c r="Z22" s="14"/>
    </row>
    <row r="23" spans="2:26" ht="15.75" customHeight="1" x14ac:dyDescent="0.3">
      <c r="B23" s="50"/>
      <c r="C23" s="126"/>
      <c r="D23" s="127"/>
      <c r="E23" s="127"/>
      <c r="F23" s="127"/>
      <c r="G23" s="127"/>
      <c r="H23" s="127"/>
      <c r="I23" s="127"/>
      <c r="J23" s="127"/>
      <c r="K23" s="127"/>
      <c r="L23" s="127"/>
      <c r="M23" s="127"/>
      <c r="N23" s="127"/>
      <c r="O23" s="128"/>
      <c r="P23" s="72"/>
      <c r="Q23" s="14"/>
      <c r="R23" s="14"/>
      <c r="S23" s="14"/>
      <c r="T23" s="14"/>
      <c r="U23" s="14"/>
      <c r="V23" s="14"/>
      <c r="W23" s="14"/>
      <c r="X23" s="14"/>
      <c r="Y23" s="14"/>
      <c r="Z23" s="14"/>
    </row>
    <row r="24" spans="2:26" ht="27.75" customHeight="1" x14ac:dyDescent="0.3">
      <c r="B24" s="50"/>
      <c r="C24" s="17" t="s">
        <v>108</v>
      </c>
      <c r="D24" s="18" t="s">
        <v>27</v>
      </c>
      <c r="E24" s="5" t="s">
        <v>66</v>
      </c>
      <c r="F24" s="95">
        <f>F15+F22</f>
        <v>6126840.625</v>
      </c>
      <c r="G24" s="95"/>
      <c r="H24" s="95">
        <f t="shared" ref="H24" si="18">H15+H22</f>
        <v>5005710.5129629103</v>
      </c>
      <c r="I24" s="95"/>
      <c r="J24" s="95">
        <f t="shared" ref="J24" si="19">J15+J22</f>
        <v>6876474.6801304873</v>
      </c>
      <c r="K24" s="95"/>
      <c r="L24" s="95">
        <f t="shared" ref="L24" si="20">L15+L22</f>
        <v>7722953.0756800286</v>
      </c>
      <c r="M24" s="95"/>
      <c r="N24" s="95">
        <f t="shared" ref="N24" si="21">N15+N22</f>
        <v>8292040.2422303455</v>
      </c>
      <c r="O24" s="135"/>
      <c r="P24" s="72"/>
      <c r="Q24" s="26"/>
      <c r="R24" s="25"/>
      <c r="S24" s="25"/>
      <c r="T24" s="25"/>
      <c r="U24" s="24"/>
      <c r="V24" s="14"/>
      <c r="W24" s="14"/>
      <c r="X24" s="14"/>
      <c r="Y24" s="14"/>
      <c r="Z24" s="14"/>
    </row>
    <row r="25" spans="2:26" ht="15.75" customHeight="1" x14ac:dyDescent="0.3">
      <c r="B25" s="50"/>
      <c r="C25" s="17" t="s">
        <v>100</v>
      </c>
      <c r="D25" s="18" t="s">
        <v>28</v>
      </c>
      <c r="E25" s="5"/>
      <c r="F25" s="129">
        <f>E4</f>
        <v>5000000</v>
      </c>
      <c r="G25" s="127"/>
      <c r="H25" s="129">
        <f>F36</f>
        <v>6126840.625</v>
      </c>
      <c r="I25" s="127"/>
      <c r="J25" s="129">
        <f t="shared" ref="J25" si="22">H36</f>
        <v>6126840.625</v>
      </c>
      <c r="K25" s="127"/>
      <c r="L25" s="129">
        <f t="shared" ref="L25" si="23">J36</f>
        <v>6876474.6801304873</v>
      </c>
      <c r="M25" s="127"/>
      <c r="N25" s="129">
        <f t="shared" ref="N25" si="24">L36</f>
        <v>7722953.0756800286</v>
      </c>
      <c r="O25" s="128"/>
      <c r="P25" s="72"/>
      <c r="Q25" s="14"/>
      <c r="R25" s="14"/>
      <c r="S25" s="14"/>
      <c r="T25" s="14"/>
      <c r="U25" s="24"/>
      <c r="V25" s="14"/>
      <c r="W25" s="14"/>
      <c r="X25" s="14"/>
      <c r="Y25" s="14"/>
      <c r="Z25" s="14"/>
    </row>
    <row r="26" spans="2:26" ht="15.75" customHeight="1" x14ac:dyDescent="0.3">
      <c r="B26" s="50"/>
      <c r="C26" s="20" t="s">
        <v>103</v>
      </c>
      <c r="D26" s="18" t="s">
        <v>45</v>
      </c>
      <c r="E26" s="13" t="s">
        <v>69</v>
      </c>
      <c r="F26" s="129">
        <f>F25*$E$8</f>
        <v>500000</v>
      </c>
      <c r="G26" s="127"/>
      <c r="H26" s="129">
        <f>H25*$E$8</f>
        <v>612684.0625</v>
      </c>
      <c r="I26" s="127"/>
      <c r="J26" s="129">
        <f t="shared" ref="J26" si="25">J25*$E$8</f>
        <v>612684.0625</v>
      </c>
      <c r="K26" s="127"/>
      <c r="L26" s="129">
        <f t="shared" ref="L26" si="26">L25*$E$8</f>
        <v>687647.46801304875</v>
      </c>
      <c r="M26" s="127"/>
      <c r="N26" s="129">
        <f t="shared" ref="N26" si="27">N25*$E$8</f>
        <v>772295.30756800296</v>
      </c>
      <c r="O26" s="128"/>
      <c r="P26" s="72"/>
      <c r="Q26" s="23"/>
      <c r="R26" s="14"/>
      <c r="S26" s="14"/>
      <c r="T26" s="14"/>
      <c r="U26" s="14"/>
      <c r="V26" s="14"/>
      <c r="W26" s="14"/>
      <c r="X26" s="14"/>
      <c r="Y26" s="14"/>
      <c r="Z26" s="14"/>
    </row>
    <row r="27" spans="2:26" ht="15.75" customHeight="1" x14ac:dyDescent="0.3">
      <c r="B27" s="50"/>
      <c r="C27" s="20"/>
      <c r="D27" s="18"/>
      <c r="F27" s="129"/>
      <c r="G27" s="127"/>
      <c r="H27" s="129"/>
      <c r="I27" s="127"/>
      <c r="J27" s="129"/>
      <c r="K27" s="127"/>
      <c r="L27" s="129"/>
      <c r="M27" s="127"/>
      <c r="N27" s="129"/>
      <c r="O27" s="128"/>
      <c r="P27" s="72"/>
      <c r="Q27" s="14"/>
      <c r="R27" s="14"/>
      <c r="S27" s="14"/>
      <c r="T27" s="14"/>
      <c r="U27" s="14"/>
      <c r="V27" s="14"/>
      <c r="W27" s="14"/>
      <c r="X27" s="14"/>
      <c r="Y27" s="14"/>
      <c r="Z27" s="14"/>
    </row>
    <row r="28" spans="2:26" ht="15.75" customHeight="1" x14ac:dyDescent="0.3">
      <c r="B28" s="50"/>
      <c r="C28" s="17" t="s">
        <v>104</v>
      </c>
      <c r="D28" s="18" t="s">
        <v>46</v>
      </c>
      <c r="E28" s="17"/>
      <c r="F28" s="129">
        <f>F24-(F25+F26)</f>
        <v>626840.625</v>
      </c>
      <c r="G28" s="127"/>
      <c r="H28" s="133">
        <f>H24-(H25+H26)</f>
        <v>-1733814.1745370897</v>
      </c>
      <c r="I28" s="134"/>
      <c r="J28" s="129">
        <f t="shared" ref="J28" si="28">J24-(J25+J26)</f>
        <v>136949.99263048731</v>
      </c>
      <c r="K28" s="127"/>
      <c r="L28" s="129">
        <f t="shared" ref="L28" si="29">L24-(L25+L26)</f>
        <v>158830.92753649224</v>
      </c>
      <c r="M28" s="127"/>
      <c r="N28" s="129">
        <f t="shared" ref="N28" si="30">N24-(N25+N26)</f>
        <v>-203208.14101768564</v>
      </c>
      <c r="O28" s="128"/>
      <c r="P28" s="72"/>
      <c r="Q28" s="14"/>
      <c r="R28" s="14"/>
      <c r="S28" s="14"/>
      <c r="T28" s="14"/>
      <c r="U28" s="14"/>
      <c r="V28" s="14"/>
      <c r="W28" s="14"/>
      <c r="X28" s="14"/>
      <c r="Y28" s="14"/>
      <c r="Z28" s="14"/>
    </row>
    <row r="29" spans="2:26" ht="15.75" customHeight="1" x14ac:dyDescent="0.3">
      <c r="B29" s="50"/>
      <c r="C29" s="20" t="s">
        <v>99</v>
      </c>
      <c r="D29" s="18" t="s">
        <v>47</v>
      </c>
      <c r="E29" s="20"/>
      <c r="F29" s="132">
        <f>+IF(F31="Yes",(F24-F25-F26),(0))</f>
        <v>626840.625</v>
      </c>
      <c r="G29" s="127"/>
      <c r="H29" s="132">
        <f>+IF(H31="Yes",(H24-H25-H26),(0))</f>
        <v>0</v>
      </c>
      <c r="I29" s="127"/>
      <c r="J29" s="132">
        <f t="shared" ref="J29" si="31">+IF(J31="Yes",(J24-J25-J26),(0))</f>
        <v>136949.99263048731</v>
      </c>
      <c r="K29" s="127"/>
      <c r="L29" s="132">
        <f t="shared" ref="L29" si="32">+IF(L31="Yes",(L24-L25-L26),(0))</f>
        <v>158830.92753649259</v>
      </c>
      <c r="M29" s="127"/>
      <c r="N29" s="132">
        <f t="shared" ref="N29" si="33">+IF(N31="Yes",(N24-N25-N26),(0))</f>
        <v>0</v>
      </c>
      <c r="O29" s="128"/>
      <c r="P29" s="72"/>
      <c r="Q29" s="14"/>
      <c r="R29" s="14"/>
      <c r="S29" s="14"/>
      <c r="T29" s="14"/>
      <c r="U29" s="14"/>
      <c r="V29" s="14"/>
      <c r="W29" s="14"/>
      <c r="X29" s="14"/>
      <c r="Y29" s="14"/>
      <c r="Z29" s="14"/>
    </row>
    <row r="30" spans="2:26" ht="14.4" x14ac:dyDescent="0.3">
      <c r="B30" s="50"/>
      <c r="C30" s="20" t="s">
        <v>98</v>
      </c>
      <c r="D30" s="18" t="s">
        <v>49</v>
      </c>
      <c r="E30" s="20"/>
      <c r="F30" s="132">
        <f>F29*-$E$7</f>
        <v>-94026.09375</v>
      </c>
      <c r="G30" s="127"/>
      <c r="H30" s="132">
        <f t="shared" ref="H30" si="34">H29*-$E$7</f>
        <v>0</v>
      </c>
      <c r="I30" s="127"/>
      <c r="J30" s="132">
        <f t="shared" ref="J30" si="35">J29*-$E$7</f>
        <v>-20542.498894573095</v>
      </c>
      <c r="K30" s="127"/>
      <c r="L30" s="132">
        <f t="shared" ref="L30" si="36">L29*-$E$7</f>
        <v>-23824.639130473886</v>
      </c>
      <c r="M30" s="127"/>
      <c r="N30" s="132">
        <f t="shared" ref="N30" si="37">N29*-$E$7</f>
        <v>0</v>
      </c>
      <c r="O30" s="128"/>
      <c r="P30" s="74"/>
      <c r="Q30" s="14"/>
      <c r="R30" s="14"/>
      <c r="S30" s="14"/>
      <c r="T30" s="14"/>
      <c r="U30" s="14"/>
      <c r="V30" s="14"/>
      <c r="W30" s="14"/>
      <c r="X30" s="14"/>
      <c r="Y30" s="14"/>
      <c r="Z30" s="14"/>
    </row>
    <row r="31" spans="2:26" ht="15.75" customHeight="1" x14ac:dyDescent="0.3">
      <c r="B31" s="50"/>
      <c r="C31" s="17" t="s">
        <v>97</v>
      </c>
      <c r="D31" s="18" t="s">
        <v>52</v>
      </c>
      <c r="E31" s="5"/>
      <c r="F31" s="129" t="str">
        <f>IF(F24&gt;(F25+F26),("Yes"),("No Performance fee"))</f>
        <v>Yes</v>
      </c>
      <c r="G31" s="127"/>
      <c r="H31" s="129" t="str">
        <f>IF(H24&gt;(H25+H26),("Yes"),("No Performance fee"))</f>
        <v>No Performance fee</v>
      </c>
      <c r="I31" s="127"/>
      <c r="J31" s="129" t="str">
        <f>IF(J24&gt;(J25+J26),("Yes"),("No Performance fee"))</f>
        <v>Yes</v>
      </c>
      <c r="K31" s="127"/>
      <c r="L31" s="129" t="str">
        <f>IF(L24&gt;(L25+L26),("Yes"),("No Performance fee"))</f>
        <v>Yes</v>
      </c>
      <c r="M31" s="127"/>
      <c r="N31" s="129" t="str">
        <f>IF(N24&gt;(N25+N26),("Yes"),("No Performance fee"))</f>
        <v>No Performance fee</v>
      </c>
      <c r="O31" s="128"/>
      <c r="P31" s="73"/>
      <c r="Q31" s="19"/>
      <c r="R31" s="14"/>
      <c r="S31" s="14"/>
      <c r="T31" s="14"/>
      <c r="U31" s="19"/>
      <c r="V31" s="14"/>
      <c r="W31" s="14"/>
      <c r="X31" s="14"/>
      <c r="Y31" s="14"/>
      <c r="Z31" s="14"/>
    </row>
    <row r="32" spans="2:26" ht="15.75" customHeight="1" x14ac:dyDescent="0.3">
      <c r="B32" s="50"/>
      <c r="C32" s="126"/>
      <c r="D32" s="127"/>
      <c r="E32" s="127"/>
      <c r="F32" s="127"/>
      <c r="G32" s="127"/>
      <c r="H32" s="127"/>
      <c r="I32" s="127"/>
      <c r="J32" s="127"/>
      <c r="K32" s="127"/>
      <c r="L32" s="127"/>
      <c r="M32" s="127"/>
      <c r="N32" s="127"/>
      <c r="O32" s="128"/>
      <c r="P32" s="72"/>
      <c r="Q32" s="14"/>
      <c r="R32" s="14"/>
      <c r="S32" s="14"/>
      <c r="T32" s="14"/>
      <c r="U32" s="14"/>
      <c r="V32" s="14"/>
      <c r="W32" s="14"/>
      <c r="X32" s="14"/>
      <c r="Y32" s="14"/>
      <c r="Z32" s="14"/>
    </row>
    <row r="33" spans="2:26" ht="33" customHeight="1" x14ac:dyDescent="0.3">
      <c r="B33" s="50"/>
      <c r="C33" s="17" t="s">
        <v>54</v>
      </c>
      <c r="D33" s="18" t="s">
        <v>79</v>
      </c>
      <c r="E33" s="5" t="s">
        <v>117</v>
      </c>
      <c r="F33" s="130">
        <f>F24+F30</f>
        <v>6032814.53125</v>
      </c>
      <c r="G33" s="127"/>
      <c r="H33" s="130">
        <f>H24+H30</f>
        <v>5005710.5129629103</v>
      </c>
      <c r="I33" s="127"/>
      <c r="J33" s="130">
        <f>J24+J30</f>
        <v>6855932.1812359141</v>
      </c>
      <c r="K33" s="127"/>
      <c r="L33" s="130">
        <f>L24+L30</f>
        <v>7699128.4365495546</v>
      </c>
      <c r="M33" s="127"/>
      <c r="N33" s="130">
        <f>N24+N30</f>
        <v>8292040.2422303455</v>
      </c>
      <c r="O33" s="128"/>
      <c r="P33" s="72"/>
      <c r="Q33" s="14"/>
      <c r="R33" s="14"/>
      <c r="S33" s="14"/>
      <c r="T33" s="14"/>
      <c r="U33" s="14"/>
      <c r="V33" s="14"/>
      <c r="W33" s="14"/>
      <c r="X33" s="14"/>
      <c r="Y33" s="14"/>
      <c r="Z33" s="14"/>
    </row>
    <row r="34" spans="2:26" ht="29.25" customHeight="1" x14ac:dyDescent="0.3">
      <c r="B34" s="50"/>
      <c r="C34" s="17" t="s">
        <v>10</v>
      </c>
      <c r="D34" s="18" t="s">
        <v>96</v>
      </c>
      <c r="E34" s="5" t="s">
        <v>118</v>
      </c>
      <c r="F34" s="131">
        <f>+F33/F13-1</f>
        <v>0.20656290625000007</v>
      </c>
      <c r="G34" s="127"/>
      <c r="H34" s="131">
        <f t="shared" ref="H34" si="38">+H33/H13-1</f>
        <v>-0.17025287499999997</v>
      </c>
      <c r="I34" s="127"/>
      <c r="J34" s="131">
        <f t="shared" ref="J34" si="39">+J33/J13-1</f>
        <v>0.36962218719632789</v>
      </c>
      <c r="K34" s="127"/>
      <c r="L34" s="131">
        <f t="shared" ref="L34" si="40">+L33/L13-1</f>
        <v>0.12298783491782417</v>
      </c>
      <c r="M34" s="127"/>
      <c r="N34" s="131">
        <f t="shared" ref="N34" si="41">+N33/N13-1</f>
        <v>7.7010250000000058E-2</v>
      </c>
      <c r="O34" s="128"/>
      <c r="P34" s="72"/>
      <c r="Q34" s="14"/>
      <c r="R34" s="14"/>
      <c r="S34" s="14"/>
      <c r="T34" s="14"/>
      <c r="U34" s="14"/>
      <c r="V34" s="14"/>
      <c r="W34" s="14"/>
      <c r="X34" s="14"/>
      <c r="Y34" s="14"/>
      <c r="Z34" s="14"/>
    </row>
    <row r="35" spans="2:26" ht="15.75" customHeight="1" x14ac:dyDescent="0.3">
      <c r="B35" s="50"/>
      <c r="C35" s="126"/>
      <c r="D35" s="127"/>
      <c r="E35" s="127"/>
      <c r="F35" s="127"/>
      <c r="G35" s="127"/>
      <c r="H35" s="127"/>
      <c r="I35" s="127"/>
      <c r="J35" s="127"/>
      <c r="K35" s="127"/>
      <c r="L35" s="127"/>
      <c r="M35" s="127"/>
      <c r="N35" s="127"/>
      <c r="O35" s="128"/>
      <c r="P35" s="72"/>
      <c r="Q35" s="14"/>
      <c r="R35" s="14"/>
      <c r="S35" s="14"/>
      <c r="T35" s="14"/>
      <c r="U35" s="14"/>
      <c r="V35" s="14"/>
      <c r="W35" s="14"/>
      <c r="X35" s="14"/>
      <c r="Y35" s="14"/>
      <c r="Z35" s="14"/>
    </row>
    <row r="36" spans="2:26" ht="30" customHeight="1" x14ac:dyDescent="0.3">
      <c r="B36" s="50"/>
      <c r="C36" s="21" t="s">
        <v>113</v>
      </c>
      <c r="D36" s="18" t="s">
        <v>95</v>
      </c>
      <c r="E36" s="5" t="s">
        <v>119</v>
      </c>
      <c r="F36" s="129">
        <f>+MAX(F25,F24)</f>
        <v>6126840.625</v>
      </c>
      <c r="G36" s="127"/>
      <c r="H36" s="129">
        <f t="shared" ref="H36" si="42">+MAX(H25,H24)</f>
        <v>6126840.625</v>
      </c>
      <c r="I36" s="127"/>
      <c r="J36" s="129">
        <f t="shared" ref="J36" si="43">+MAX(J25,J24)</f>
        <v>6876474.6801304873</v>
      </c>
      <c r="K36" s="127"/>
      <c r="L36" s="129">
        <f t="shared" ref="L36" si="44">+MAX(L25,L24)</f>
        <v>7722953.0756800286</v>
      </c>
      <c r="M36" s="127"/>
      <c r="N36" s="129">
        <f t="shared" ref="N36" si="45">+MAX(N25,N24)</f>
        <v>8292040.2422303455</v>
      </c>
      <c r="O36" s="128"/>
      <c r="P36" s="75"/>
      <c r="Q36" s="14"/>
      <c r="R36" s="14"/>
      <c r="S36" s="14"/>
      <c r="T36" s="14"/>
      <c r="U36" s="14"/>
      <c r="V36" s="14"/>
      <c r="W36" s="14"/>
      <c r="X36" s="14"/>
      <c r="Y36" s="14"/>
      <c r="Z36" s="14"/>
    </row>
    <row r="37" spans="2:26" ht="15.75" customHeight="1" thickBot="1" x14ac:dyDescent="0.35">
      <c r="B37" s="65"/>
      <c r="C37" s="66"/>
      <c r="D37" s="67"/>
      <c r="E37" s="68"/>
      <c r="F37" s="69"/>
      <c r="G37" s="69"/>
      <c r="H37" s="69"/>
      <c r="I37" s="69"/>
      <c r="J37" s="69"/>
      <c r="K37" s="69"/>
      <c r="L37" s="69"/>
      <c r="M37" s="69"/>
      <c r="N37" s="69"/>
      <c r="O37" s="69"/>
      <c r="P37" s="72"/>
      <c r="Q37" s="14"/>
      <c r="R37" s="14"/>
      <c r="S37" s="14"/>
      <c r="T37" s="14"/>
      <c r="U37" s="14"/>
      <c r="V37" s="14"/>
      <c r="W37" s="14"/>
      <c r="X37" s="14"/>
      <c r="Y37" s="14"/>
      <c r="Z37" s="14"/>
    </row>
    <row r="38" spans="2:26" ht="15.75" customHeight="1" x14ac:dyDescent="0.3">
      <c r="B38" s="14"/>
      <c r="C38" s="15"/>
      <c r="D38" s="16"/>
      <c r="E38" s="15"/>
      <c r="F38" s="14"/>
      <c r="G38" s="14"/>
      <c r="H38" s="14"/>
      <c r="I38" s="14"/>
      <c r="J38" s="14"/>
      <c r="K38" s="14"/>
      <c r="L38" s="14"/>
      <c r="M38" s="14"/>
      <c r="N38" s="14"/>
      <c r="O38" s="14"/>
      <c r="P38" s="14"/>
      <c r="Q38" s="14"/>
      <c r="R38" s="14"/>
      <c r="S38" s="14"/>
      <c r="T38" s="14"/>
      <c r="U38" s="14"/>
      <c r="V38" s="14"/>
      <c r="W38" s="14"/>
      <c r="X38" s="14"/>
      <c r="Y38" s="14"/>
      <c r="Z38" s="14"/>
    </row>
    <row r="39" spans="2:26" ht="15.75" customHeight="1" x14ac:dyDescent="0.3">
      <c r="B39" s="14"/>
      <c r="C39" s="15"/>
      <c r="D39" s="16"/>
      <c r="E39" s="15"/>
      <c r="F39" s="14"/>
      <c r="G39" s="14"/>
      <c r="H39" s="14"/>
      <c r="I39" s="14"/>
      <c r="J39" s="14"/>
      <c r="K39" s="14"/>
      <c r="L39" s="14"/>
      <c r="M39" s="14"/>
      <c r="N39" s="14"/>
      <c r="O39" s="14"/>
      <c r="P39" s="14"/>
      <c r="Q39" s="14"/>
      <c r="R39" s="14"/>
      <c r="S39" s="14"/>
      <c r="T39" s="14"/>
      <c r="U39" s="14"/>
      <c r="V39" s="14"/>
      <c r="W39" s="14"/>
      <c r="X39" s="14"/>
      <c r="Y39" s="14"/>
      <c r="Z39" s="14"/>
    </row>
    <row r="40" spans="2:26" ht="15.75" customHeight="1" x14ac:dyDescent="0.3">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3">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3">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3">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3">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3">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3">
      <c r="B46" s="14"/>
      <c r="C46" s="14"/>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3">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3">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
      <c r="B49" s="14"/>
      <c r="C49" s="14"/>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
      <c r="B52" s="14"/>
      <c r="C52" s="15"/>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
      <c r="B53" s="14"/>
      <c r="C53" s="15"/>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sheetData>
  <mergeCells count="109">
    <mergeCell ref="C11:E12"/>
    <mergeCell ref="F11:G11"/>
    <mergeCell ref="H11:I11"/>
    <mergeCell ref="J11:K11"/>
    <mergeCell ref="L11:M11"/>
    <mergeCell ref="N11:O11"/>
    <mergeCell ref="F13:G13"/>
    <mergeCell ref="H13:I13"/>
    <mergeCell ref="J13:K13"/>
    <mergeCell ref="L13:M13"/>
    <mergeCell ref="N13:O13"/>
    <mergeCell ref="F14:G14"/>
    <mergeCell ref="H14:I14"/>
    <mergeCell ref="J14:K14"/>
    <mergeCell ref="L14:M14"/>
    <mergeCell ref="N14:O14"/>
    <mergeCell ref="F17:G17"/>
    <mergeCell ref="H17:I17"/>
    <mergeCell ref="J17:K17"/>
    <mergeCell ref="L17:M17"/>
    <mergeCell ref="N17:O17"/>
    <mergeCell ref="C18:K18"/>
    <mergeCell ref="L18:M18"/>
    <mergeCell ref="N18:O18"/>
    <mergeCell ref="F15:G15"/>
    <mergeCell ref="H15:I15"/>
    <mergeCell ref="J15:K15"/>
    <mergeCell ref="L15:M15"/>
    <mergeCell ref="N15:O15"/>
    <mergeCell ref="C16:O16"/>
    <mergeCell ref="F19:G19"/>
    <mergeCell ref="H19:I19"/>
    <mergeCell ref="J19:K19"/>
    <mergeCell ref="L19:M19"/>
    <mergeCell ref="N19:O19"/>
    <mergeCell ref="F20:G20"/>
    <mergeCell ref="H20:I20"/>
    <mergeCell ref="J20:K20"/>
    <mergeCell ref="L20:M20"/>
    <mergeCell ref="N20:O20"/>
    <mergeCell ref="C23:O23"/>
    <mergeCell ref="F24:G24"/>
    <mergeCell ref="H24:I24"/>
    <mergeCell ref="J24:K24"/>
    <mergeCell ref="L24:M24"/>
    <mergeCell ref="N24:O24"/>
    <mergeCell ref="F21:G21"/>
    <mergeCell ref="H21:I21"/>
    <mergeCell ref="J21:K21"/>
    <mergeCell ref="L21:M21"/>
    <mergeCell ref="N21:O21"/>
    <mergeCell ref="F22:G22"/>
    <mergeCell ref="H22:I22"/>
    <mergeCell ref="J22:K22"/>
    <mergeCell ref="L22:M22"/>
    <mergeCell ref="N22:O22"/>
    <mergeCell ref="F25:G25"/>
    <mergeCell ref="H25:I25"/>
    <mergeCell ref="J25:K25"/>
    <mergeCell ref="L25:M25"/>
    <mergeCell ref="N25:O25"/>
    <mergeCell ref="F26:G26"/>
    <mergeCell ref="H26:I26"/>
    <mergeCell ref="J26:K26"/>
    <mergeCell ref="L26:M26"/>
    <mergeCell ref="N26:O26"/>
    <mergeCell ref="F27:G27"/>
    <mergeCell ref="H27:I27"/>
    <mergeCell ref="J27:K27"/>
    <mergeCell ref="L27:M27"/>
    <mergeCell ref="N27:O27"/>
    <mergeCell ref="F28:G28"/>
    <mergeCell ref="H28:I28"/>
    <mergeCell ref="J28:K28"/>
    <mergeCell ref="L28:M28"/>
    <mergeCell ref="N28:O28"/>
    <mergeCell ref="H29:I29"/>
    <mergeCell ref="J29:K29"/>
    <mergeCell ref="L29:M29"/>
    <mergeCell ref="N29:O29"/>
    <mergeCell ref="F30:G30"/>
    <mergeCell ref="H30:I30"/>
    <mergeCell ref="J30:K30"/>
    <mergeCell ref="L30:M30"/>
    <mergeCell ref="N30:O30"/>
    <mergeCell ref="F2:O10"/>
    <mergeCell ref="C35:O35"/>
    <mergeCell ref="F36:G36"/>
    <mergeCell ref="H36:I36"/>
    <mergeCell ref="J36:K36"/>
    <mergeCell ref="L36:M36"/>
    <mergeCell ref="N36:O36"/>
    <mergeCell ref="F33:G33"/>
    <mergeCell ref="H33:I33"/>
    <mergeCell ref="J33:K33"/>
    <mergeCell ref="L33:M33"/>
    <mergeCell ref="N33:O33"/>
    <mergeCell ref="F34:G34"/>
    <mergeCell ref="H34:I34"/>
    <mergeCell ref="J34:K34"/>
    <mergeCell ref="L34:M34"/>
    <mergeCell ref="N34:O34"/>
    <mergeCell ref="F31:G31"/>
    <mergeCell ref="H31:I31"/>
    <mergeCell ref="J31:K31"/>
    <mergeCell ref="L31:M31"/>
    <mergeCell ref="N31:O31"/>
    <mergeCell ref="C32:O32"/>
    <mergeCell ref="F29:G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Neha Bhoyar</cp:lastModifiedBy>
  <cp:lastPrinted>2024-07-29T09:59:59Z</cp:lastPrinted>
  <dcterms:created xsi:type="dcterms:W3CDTF">2024-06-06T09:43:50Z</dcterms:created>
  <dcterms:modified xsi:type="dcterms:W3CDTF">2025-01-23T05:05:30Z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